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hidePivotFieldList="1"/>
  <mc:AlternateContent xmlns:mc="http://schemas.openxmlformats.org/markup-compatibility/2006">
    <mc:Choice Requires="x15">
      <x15ac:absPath xmlns:x15ac="http://schemas.microsoft.com/office/spreadsheetml/2010/11/ac" url="https://d.docs.live.net/1263f09fffc08fa0/Client Consulting/Walton-Family-Foundation/2024-11_Christopher-Wright/Training Materials/"/>
    </mc:Choice>
  </mc:AlternateContent>
  <xr:revisionPtr revIDLastSave="19" documentId="8_{34718656-5DC8-48F4-9087-2E083B6FC2CC}" xr6:coauthVersionLast="47" xr6:coauthVersionMax="47" xr10:uidLastSave="{5D6DA689-8CDB-460D-B0DF-217B512E0367}"/>
  <bookViews>
    <workbookView xWindow="-108" yWindow="-108" windowWidth="23256" windowHeight="13896" activeTab="3" xr2:uid="{4D5F2C8C-8131-4A2E-9247-73D1F1C933A6}"/>
  </bookViews>
  <sheets>
    <sheet name="Instructions" sheetId="1" r:id="rId1"/>
    <sheet name="Dataset" sheetId="2" r:id="rId2"/>
    <sheet name="Pivot Tables" sheetId="5" r:id="rId3"/>
    <sheet name="Dashboard" sheetId="6" r:id="rId4"/>
    <sheet name="Drop-Down Menus" sheetId="3" r:id="rId5"/>
  </sheets>
  <definedNames>
    <definedName name="_xlnm.Print_Area" localSheetId="3">Dashboard!$A$1:$AP$61</definedName>
    <definedName name="Slicer_Country">#N/A</definedName>
    <definedName name="Slicer_Staff_Member">#N/A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 i="5" l="1"/>
  <c r="Q3" i="2"/>
  <c r="Q2" i="2"/>
  <c r="B60" i="5"/>
  <c r="B66" i="5"/>
  <c r="Q7" i="2"/>
  <c r="Q8" i="2"/>
  <c r="Q4" i="2"/>
  <c r="Q5" i="2"/>
  <c r="Q24" i="2"/>
  <c r="Q25" i="2"/>
  <c r="Q26" i="2"/>
  <c r="Q27" i="2"/>
  <c r="Q28" i="2"/>
  <c r="Q29" i="2"/>
  <c r="Q30" i="2"/>
  <c r="Q62" i="2"/>
  <c r="Q63" i="2"/>
  <c r="Q64" i="2"/>
  <c r="Q65" i="2"/>
  <c r="Q66" i="2"/>
  <c r="Q67" i="2"/>
  <c r="Q68" i="2"/>
  <c r="Q69" i="2"/>
  <c r="Q90" i="2"/>
  <c r="Q91" i="2"/>
  <c r="Q92" i="2"/>
  <c r="Q93" i="2"/>
  <c r="Q98" i="2"/>
  <c r="Q99" i="2"/>
  <c r="Q100" i="2"/>
  <c r="Q101" i="2"/>
  <c r="Q94" i="2"/>
  <c r="Q95" i="2"/>
  <c r="Q96" i="2"/>
  <c r="Q97" i="2"/>
  <c r="Q9" i="2"/>
  <c r="Q18" i="2"/>
  <c r="Q10" i="2"/>
  <c r="Q11" i="2"/>
  <c r="Q12" i="2"/>
  <c r="Q13" i="2"/>
  <c r="Q14" i="2"/>
  <c r="Q19" i="2"/>
  <c r="Q20" i="2"/>
  <c r="Q15" i="2"/>
  <c r="Q16" i="2"/>
  <c r="Q41" i="2"/>
  <c r="Q38" i="2"/>
  <c r="Q39" i="2"/>
  <c r="Q40" i="2"/>
  <c r="Q50" i="2"/>
  <c r="Q51" i="2"/>
  <c r="Q52" i="2"/>
  <c r="Q53" i="2"/>
  <c r="Q58" i="2"/>
  <c r="Q59" i="2"/>
  <c r="Q60" i="2"/>
  <c r="Q61" i="2"/>
  <c r="Q73" i="2"/>
  <c r="Q70" i="2"/>
  <c r="Q71" i="2"/>
  <c r="Q72" i="2"/>
  <c r="Q74" i="2"/>
  <c r="Q75" i="2"/>
  <c r="Q76" i="2"/>
  <c r="Q77" i="2"/>
  <c r="Q78" i="2"/>
  <c r="Q79" i="2"/>
  <c r="Q80" i="2"/>
  <c r="Q81" i="2"/>
  <c r="Q82" i="2"/>
  <c r="Q83" i="2"/>
  <c r="Q84" i="2"/>
  <c r="Q85" i="2"/>
  <c r="Q86" i="2"/>
  <c r="Q87" i="2"/>
  <c r="Q88" i="2"/>
  <c r="Q89" i="2"/>
  <c r="Q21" i="2"/>
  <c r="Q22" i="2"/>
  <c r="Q17" i="2"/>
  <c r="Q23" i="2"/>
  <c r="Q31" i="2"/>
  <c r="Q35" i="2"/>
  <c r="Q36" i="2"/>
  <c r="Q37" i="2"/>
  <c r="Q32" i="2"/>
  <c r="Q33" i="2"/>
  <c r="Q34" i="2"/>
  <c r="Q46" i="2"/>
  <c r="Q47" i="2"/>
  <c r="Q48" i="2"/>
  <c r="Q49" i="2"/>
  <c r="Q42" i="2"/>
  <c r="Q43" i="2"/>
  <c r="Q44" i="2"/>
  <c r="Q45" i="2"/>
  <c r="Q57" i="2"/>
  <c r="Q54" i="2"/>
  <c r="Q55" i="2"/>
  <c r="Q56" i="2"/>
  <c r="Q6" i="2"/>
  <c r="J6" i="2"/>
  <c r="J7" i="2"/>
  <c r="J8" i="2"/>
  <c r="J2" i="2"/>
  <c r="J3" i="2"/>
  <c r="J4" i="2"/>
  <c r="J5" i="2"/>
  <c r="J24" i="2"/>
  <c r="J25" i="2"/>
  <c r="J26" i="2"/>
  <c r="J27" i="2"/>
  <c r="J28" i="2"/>
  <c r="J29" i="2"/>
  <c r="J30" i="2"/>
  <c r="J62" i="2"/>
  <c r="J63" i="2"/>
  <c r="J64" i="2"/>
  <c r="J65" i="2"/>
  <c r="J66" i="2"/>
  <c r="J67" i="2"/>
  <c r="J68" i="2"/>
  <c r="J69" i="2"/>
  <c r="J90" i="2"/>
  <c r="J91" i="2"/>
  <c r="J92" i="2"/>
  <c r="J93" i="2"/>
  <c r="J98" i="2"/>
  <c r="J99" i="2"/>
  <c r="J100" i="2"/>
  <c r="J101" i="2"/>
  <c r="J94" i="2"/>
  <c r="J95" i="2"/>
  <c r="J96" i="2"/>
  <c r="J97" i="2"/>
  <c r="J9" i="2"/>
  <c r="J18" i="2"/>
  <c r="J10" i="2"/>
  <c r="J11" i="2"/>
  <c r="J12" i="2"/>
  <c r="J13" i="2"/>
  <c r="J14" i="2"/>
  <c r="J19" i="2"/>
  <c r="J20" i="2"/>
  <c r="J15" i="2"/>
  <c r="J16" i="2"/>
  <c r="J41" i="2"/>
  <c r="J38" i="2"/>
  <c r="J39" i="2"/>
  <c r="J40" i="2"/>
  <c r="J50" i="2"/>
  <c r="J51" i="2"/>
  <c r="J52" i="2"/>
  <c r="J53" i="2"/>
  <c r="J58" i="2"/>
  <c r="J59" i="2"/>
  <c r="J60" i="2"/>
  <c r="J61" i="2"/>
  <c r="J73" i="2"/>
  <c r="J70" i="2"/>
  <c r="J71" i="2"/>
  <c r="J72" i="2"/>
  <c r="J74" i="2"/>
  <c r="J75" i="2"/>
  <c r="J76" i="2"/>
  <c r="J77" i="2"/>
  <c r="J78" i="2"/>
  <c r="J79" i="2"/>
  <c r="J80" i="2"/>
  <c r="J81" i="2"/>
  <c r="J82" i="2"/>
  <c r="J83" i="2"/>
  <c r="J84" i="2"/>
  <c r="J85" i="2"/>
  <c r="J86" i="2"/>
  <c r="J87" i="2"/>
  <c r="J88" i="2"/>
  <c r="J89" i="2"/>
  <c r="J21" i="2"/>
  <c r="J22" i="2"/>
  <c r="J17" i="2"/>
  <c r="J23" i="2"/>
  <c r="J31" i="2"/>
  <c r="J35" i="2"/>
  <c r="J36" i="2"/>
  <c r="J37" i="2"/>
  <c r="J32" i="2"/>
  <c r="J33" i="2"/>
  <c r="J34" i="2"/>
  <c r="J46" i="2"/>
  <c r="J47" i="2"/>
  <c r="J48" i="2"/>
  <c r="J49" i="2"/>
  <c r="J42" i="2"/>
  <c r="J43" i="2"/>
  <c r="J44" i="2"/>
  <c r="J45" i="2"/>
  <c r="J57" i="2"/>
  <c r="J54" i="2"/>
  <c r="J55" i="2"/>
  <c r="J56" i="2"/>
  <c r="B62" i="5"/>
  <c r="B61" i="5"/>
  <c r="B30" i="5" l="1"/>
  <c r="B69" i="5"/>
  <c r="B35" i="5"/>
  <c r="B36" i="5"/>
  <c r="B37" i="5"/>
  <c r="B38" i="5"/>
  <c r="B39" i="5"/>
  <c r="B40" i="5"/>
  <c r="B41" i="5"/>
  <c r="B34" i="5"/>
  <c r="N101" i="2"/>
  <c r="N100" i="2"/>
  <c r="N99" i="2"/>
  <c r="N98" i="2"/>
  <c r="N89" i="2"/>
  <c r="N88" i="2"/>
  <c r="N87" i="2"/>
  <c r="N86" i="2"/>
  <c r="N85" i="2"/>
  <c r="N84" i="2"/>
  <c r="N83" i="2"/>
  <c r="N82" i="2"/>
  <c r="N81" i="2"/>
  <c r="N80" i="2"/>
  <c r="N79" i="2"/>
  <c r="N78" i="2"/>
  <c r="N77" i="2"/>
  <c r="N76" i="2"/>
  <c r="N75" i="2"/>
  <c r="N72" i="2"/>
  <c r="N71" i="2"/>
  <c r="N70" i="2"/>
  <c r="N73" i="2"/>
  <c r="N69" i="2"/>
  <c r="N68" i="2"/>
  <c r="N67" i="2"/>
  <c r="N66" i="2"/>
  <c r="N65" i="2"/>
  <c r="N64" i="2"/>
  <c r="N63" i="2"/>
  <c r="N61" i="2"/>
  <c r="N60" i="2"/>
  <c r="N59" i="2"/>
  <c r="N7" i="2"/>
  <c r="N8" i="2"/>
  <c r="N2" i="2"/>
  <c r="N3" i="2"/>
  <c r="N4" i="2"/>
  <c r="N5" i="2"/>
  <c r="N21" i="2"/>
  <c r="N22" i="2"/>
  <c r="N17" i="2"/>
  <c r="N9" i="2"/>
  <c r="N18" i="2"/>
  <c r="N10" i="2"/>
  <c r="N11" i="2"/>
  <c r="N12" i="2"/>
  <c r="N13" i="2"/>
  <c r="N14" i="2"/>
  <c r="N19" i="2"/>
  <c r="N20" i="2"/>
  <c r="N15" i="2"/>
  <c r="N16" i="2"/>
  <c r="N24" i="2"/>
  <c r="N25" i="2"/>
  <c r="N26" i="2"/>
  <c r="N27" i="2"/>
  <c r="N28" i="2"/>
  <c r="N29" i="2"/>
  <c r="N30" i="2"/>
  <c r="N23" i="2"/>
  <c r="N31" i="2"/>
  <c r="N35" i="2"/>
  <c r="N36" i="2"/>
  <c r="N37" i="2"/>
  <c r="N32" i="2"/>
  <c r="N33" i="2"/>
  <c r="N34" i="2"/>
  <c r="N46" i="2"/>
  <c r="N47" i="2"/>
  <c r="N48" i="2"/>
  <c r="N49" i="2"/>
  <c r="N42" i="2"/>
  <c r="N43" i="2"/>
  <c r="N44" i="2"/>
  <c r="N45" i="2"/>
  <c r="N41" i="2"/>
  <c r="N38" i="2"/>
  <c r="N39" i="2"/>
  <c r="N40" i="2"/>
  <c r="N50" i="2"/>
  <c r="N51" i="2"/>
  <c r="N52" i="2"/>
  <c r="N53" i="2"/>
  <c r="N58" i="2"/>
  <c r="N57" i="2"/>
  <c r="N54" i="2"/>
  <c r="N55" i="2"/>
  <c r="N56" i="2"/>
  <c r="N62" i="2"/>
  <c r="N74" i="2"/>
  <c r="N90" i="2"/>
  <c r="N91" i="2"/>
  <c r="N92" i="2"/>
  <c r="N93" i="2"/>
  <c r="N94" i="2"/>
  <c r="N95" i="2"/>
  <c r="N96" i="2"/>
  <c r="N97" i="2"/>
  <c r="N6" i="2"/>
  <c r="O7" i="2"/>
  <c r="O8" i="2"/>
  <c r="O2" i="2"/>
  <c r="O3" i="2"/>
  <c r="O4" i="2"/>
  <c r="O5" i="2"/>
  <c r="O21" i="2"/>
  <c r="O22" i="2"/>
  <c r="O17" i="2"/>
  <c r="O9" i="2"/>
  <c r="O18" i="2"/>
  <c r="O10" i="2"/>
  <c r="O11" i="2"/>
  <c r="O12" i="2"/>
  <c r="O13" i="2"/>
  <c r="O14" i="2"/>
  <c r="O19" i="2"/>
  <c r="O20" i="2"/>
  <c r="O15" i="2"/>
  <c r="O16" i="2"/>
  <c r="O24" i="2"/>
  <c r="O25" i="2"/>
  <c r="O26" i="2"/>
  <c r="O27" i="2"/>
  <c r="O28" i="2"/>
  <c r="O29" i="2"/>
  <c r="O30" i="2"/>
  <c r="O23" i="2"/>
  <c r="O31" i="2"/>
  <c r="O35" i="2"/>
  <c r="O36" i="2"/>
  <c r="O37" i="2"/>
  <c r="O32" i="2"/>
  <c r="O33" i="2"/>
  <c r="O34" i="2"/>
  <c r="O46" i="2"/>
  <c r="O47" i="2"/>
  <c r="O48" i="2"/>
  <c r="O49" i="2"/>
  <c r="O42" i="2"/>
  <c r="O43" i="2"/>
  <c r="O44" i="2"/>
  <c r="O45" i="2"/>
  <c r="O41" i="2"/>
  <c r="O38" i="2"/>
  <c r="O39" i="2"/>
  <c r="O40" i="2"/>
  <c r="O50" i="2"/>
  <c r="O51" i="2"/>
  <c r="O52" i="2"/>
  <c r="O53" i="2"/>
  <c r="O58" i="2"/>
  <c r="O59" i="2"/>
  <c r="O60" i="2"/>
  <c r="O61" i="2"/>
  <c r="O57" i="2"/>
  <c r="O54" i="2"/>
  <c r="O55" i="2"/>
  <c r="O56" i="2"/>
  <c r="O62" i="2"/>
  <c r="O63" i="2"/>
  <c r="O64" i="2"/>
  <c r="O65" i="2"/>
  <c r="O66" i="2"/>
  <c r="O67" i="2"/>
  <c r="O68" i="2"/>
  <c r="O69" i="2"/>
  <c r="O73" i="2"/>
  <c r="O70" i="2"/>
  <c r="O71" i="2"/>
  <c r="O72" i="2"/>
  <c r="O74" i="2"/>
  <c r="O75" i="2"/>
  <c r="O76" i="2"/>
  <c r="O77" i="2"/>
  <c r="O78" i="2"/>
  <c r="O79" i="2"/>
  <c r="O80" i="2"/>
  <c r="O81" i="2"/>
  <c r="O82" i="2"/>
  <c r="O83" i="2"/>
  <c r="O84" i="2"/>
  <c r="O85" i="2"/>
  <c r="O86" i="2"/>
  <c r="O87" i="2"/>
  <c r="O88" i="2"/>
  <c r="O89" i="2"/>
  <c r="O90" i="2"/>
  <c r="O91" i="2"/>
  <c r="O92" i="2"/>
  <c r="O93" i="2"/>
  <c r="O98" i="2"/>
  <c r="O99" i="2"/>
  <c r="O100" i="2"/>
  <c r="O101" i="2"/>
  <c r="O94" i="2"/>
  <c r="O95" i="2"/>
  <c r="O96" i="2"/>
  <c r="O97" i="2"/>
  <c r="O6" i="2"/>
  <c r="B70" i="5" l="1"/>
  <c r="B67" i="5"/>
  <c r="B43" i="5"/>
  <c r="B44" i="5" s="1"/>
  <c r="F6" i="6" s="1"/>
  <c r="O6" i="6" l="1"/>
</calcChain>
</file>

<file path=xl/sharedStrings.xml><?xml version="1.0" encoding="utf-8"?>
<sst xmlns="http://schemas.openxmlformats.org/spreadsheetml/2006/main" count="1275" uniqueCount="304">
  <si>
    <t>Grantee name</t>
  </si>
  <si>
    <t>Category</t>
  </si>
  <si>
    <t>Status</t>
  </si>
  <si>
    <t>Completed</t>
  </si>
  <si>
    <t>Pending</t>
  </si>
  <si>
    <t>Proposed</t>
  </si>
  <si>
    <t>Country</t>
  </si>
  <si>
    <t>Colombia</t>
  </si>
  <si>
    <t>El Salvador</t>
  </si>
  <si>
    <t>Guatemala</t>
  </si>
  <si>
    <t>Honduras</t>
  </si>
  <si>
    <t>Mexico</t>
  </si>
  <si>
    <t>Rwanda</t>
  </si>
  <si>
    <t>Ukraine</t>
  </si>
  <si>
    <t>United States</t>
  </si>
  <si>
    <t>Afghanistan</t>
  </si>
  <si>
    <t>Algeria</t>
  </si>
  <si>
    <t>Angola</t>
  </si>
  <si>
    <t>Armenia</t>
  </si>
  <si>
    <t>Bangladesh</t>
  </si>
  <si>
    <t>Belarus</t>
  </si>
  <si>
    <t>Benin</t>
  </si>
  <si>
    <t>Bosnia and Herzegovina</t>
  </si>
  <si>
    <t>Botswana</t>
  </si>
  <si>
    <t>Bulgaria</t>
  </si>
  <si>
    <t>Burkino Faso</t>
  </si>
  <si>
    <t>Burundi</t>
  </si>
  <si>
    <t>Canada</t>
  </si>
  <si>
    <t>Central African Republic</t>
  </si>
  <si>
    <t>Chad</t>
  </si>
  <si>
    <t>Chile</t>
  </si>
  <si>
    <t>China</t>
  </si>
  <si>
    <t>Cote d’lvoire</t>
  </si>
  <si>
    <t>Croatia</t>
  </si>
  <si>
    <t>Cuba</t>
  </si>
  <si>
    <t>Czech Republic</t>
  </si>
  <si>
    <t>Democratic Republic of Congo</t>
  </si>
  <si>
    <t>Djibouti</t>
  </si>
  <si>
    <t>Ecuador</t>
  </si>
  <si>
    <t>Eritrea</t>
  </si>
  <si>
    <t>Estonia</t>
  </si>
  <si>
    <t>Ethiopia</t>
  </si>
  <si>
    <t>Gabon</t>
  </si>
  <si>
    <t>Georgia</t>
  </si>
  <si>
    <t>Ghana</t>
  </si>
  <si>
    <t>Guinea</t>
  </si>
  <si>
    <t>India</t>
  </si>
  <si>
    <t>Indonesia</t>
  </si>
  <si>
    <t>Iraq</t>
  </si>
  <si>
    <t>Jordan</t>
  </si>
  <si>
    <t>Kenya</t>
  </si>
  <si>
    <t>Kyrgyzstan</t>
  </si>
  <si>
    <t>Latvia</t>
  </si>
  <si>
    <t>Lesotho</t>
  </si>
  <si>
    <t>Liberia</t>
  </si>
  <si>
    <t>Libya</t>
  </si>
  <si>
    <t>Lithuania</t>
  </si>
  <si>
    <t>Madagascar</t>
  </si>
  <si>
    <t>Malawi</t>
  </si>
  <si>
    <t>Mali</t>
  </si>
  <si>
    <t>Morocco</t>
  </si>
  <si>
    <t>Mozambique</t>
  </si>
  <si>
    <t>Namibia</t>
  </si>
  <si>
    <t>Nepal</t>
  </si>
  <si>
    <t>Nicaragua</t>
  </si>
  <si>
    <t>Niger</t>
  </si>
  <si>
    <t>Nigeria</t>
  </si>
  <si>
    <t>Pakistan</t>
  </si>
  <si>
    <t>Papua New Guinea</t>
  </si>
  <si>
    <t>Paraguay</t>
  </si>
  <si>
    <t>Peru</t>
  </si>
  <si>
    <t>Philippines</t>
  </si>
  <si>
    <t>Poland</t>
  </si>
  <si>
    <t>Republic of Congo</t>
  </si>
  <si>
    <t>Romania</t>
  </si>
  <si>
    <t>Sao Tome and Principe</t>
  </si>
  <si>
    <t>Senegal</t>
  </si>
  <si>
    <t>Serbia</t>
  </si>
  <si>
    <t>Sierra Leone</t>
  </si>
  <si>
    <t>Somalia</t>
  </si>
  <si>
    <t>Somaliland</t>
  </si>
  <si>
    <t>South Africa</t>
  </si>
  <si>
    <t>South Sudan</t>
  </si>
  <si>
    <t>Spain</t>
  </si>
  <si>
    <t>Sri Lanka</t>
  </si>
  <si>
    <t>Sudan</t>
  </si>
  <si>
    <t>Tajikistan</t>
  </si>
  <si>
    <t>Tanzania</t>
  </si>
  <si>
    <t>Thailand</t>
  </si>
  <si>
    <t>The Gambia</t>
  </si>
  <si>
    <t>Togo</t>
  </si>
  <si>
    <t>Turkey</t>
  </si>
  <si>
    <t>Uganda</t>
  </si>
  <si>
    <t>United Kingdom</t>
  </si>
  <si>
    <t>Vietnam</t>
  </si>
  <si>
    <t>Western Sahara</t>
  </si>
  <si>
    <t>Yemen</t>
  </si>
  <si>
    <t>Zambia</t>
  </si>
  <si>
    <t>Zimbabwe</t>
  </si>
  <si>
    <t>Priority Country</t>
  </si>
  <si>
    <t>Yes</t>
  </si>
  <si>
    <t>No</t>
  </si>
  <si>
    <t>Organization A</t>
  </si>
  <si>
    <t>Organization B</t>
  </si>
  <si>
    <t>Project A</t>
  </si>
  <si>
    <t>Project description</t>
  </si>
  <si>
    <t>Project B</t>
  </si>
  <si>
    <t>Project C</t>
  </si>
  <si>
    <t>Project D</t>
  </si>
  <si>
    <t>Project E</t>
  </si>
  <si>
    <t>Project F</t>
  </si>
  <si>
    <t>Instructions</t>
  </si>
  <si>
    <t>Restricted or Unrestricted</t>
  </si>
  <si>
    <t>Restricted</t>
  </si>
  <si>
    <t>Unrestricted</t>
  </si>
  <si>
    <t>Renewal or New</t>
  </si>
  <si>
    <t>Renewal</t>
  </si>
  <si>
    <t>New</t>
  </si>
  <si>
    <t>Foundation Contact Person</t>
  </si>
  <si>
    <t>Ann Emery</t>
  </si>
  <si>
    <t>Gwen Grantmaker</t>
  </si>
  <si>
    <t>Re-size columns</t>
  </si>
  <si>
    <t>Freeze top row(s)/first column(s)</t>
  </si>
  <si>
    <t>Re-size row(s)/column(s)</t>
  </si>
  <si>
    <t>Wrap text (or not)</t>
  </si>
  <si>
    <t>Adjust to personal preferences:</t>
  </si>
  <si>
    <t>Use an Excel Table for easier appending over time</t>
  </si>
  <si>
    <t>Use Data Validation for better manual data entry</t>
  </si>
  <si>
    <t>Frank Funder</t>
  </si>
  <si>
    <t>Organization C</t>
  </si>
  <si>
    <t>Project G</t>
  </si>
  <si>
    <t>Project H</t>
  </si>
  <si>
    <t>Organization D</t>
  </si>
  <si>
    <t>Organization E</t>
  </si>
  <si>
    <t>Drag and drop!</t>
  </si>
  <si>
    <t>Re-name the Sheet to stay organized</t>
  </si>
  <si>
    <t>Organization F</t>
  </si>
  <si>
    <t>Project I</t>
  </si>
  <si>
    <t>Project J</t>
  </si>
  <si>
    <t>Project K</t>
  </si>
  <si>
    <t>Project L</t>
  </si>
  <si>
    <t>Project M</t>
  </si>
  <si>
    <t>Project R</t>
  </si>
  <si>
    <t>Project U</t>
  </si>
  <si>
    <t>Primary Geography</t>
  </si>
  <si>
    <t>Urban</t>
  </si>
  <si>
    <t>Rural</t>
  </si>
  <si>
    <t>Suburban</t>
  </si>
  <si>
    <t>Organization G</t>
  </si>
  <si>
    <t>Project N</t>
  </si>
  <si>
    <t>Requested Amount</t>
  </si>
  <si>
    <t>Funded Amount</t>
  </si>
  <si>
    <t>Sort</t>
  </si>
  <si>
    <t>Filter</t>
  </si>
  <si>
    <t>URBAN</t>
  </si>
  <si>
    <t>RURAL</t>
  </si>
  <si>
    <t>rural</t>
  </si>
  <si>
    <t>urban</t>
  </si>
  <si>
    <t>SUBURBAN</t>
  </si>
  <si>
    <t>Primary Geography - Proper</t>
  </si>
  <si>
    <t>Primary Geography - lower, UPPER, Proper</t>
  </si>
  <si>
    <t>Requested vs. Funded Amount - Difference</t>
  </si>
  <si>
    <t>Status - Completed vs. Others</t>
  </si>
  <si>
    <t>Ann Emery into Emery, Ann with Text to Columns and Concatenation</t>
  </si>
  <si>
    <t>Priority Country with vlookup</t>
  </si>
  <si>
    <t>Time permitting:</t>
  </si>
  <si>
    <t>Insert a brand new pivot table</t>
  </si>
  <si>
    <t>Row Labels</t>
  </si>
  <si>
    <t>Grand Total</t>
  </si>
  <si>
    <t>Project O</t>
  </si>
  <si>
    <t>Project P</t>
  </si>
  <si>
    <t>Project Q</t>
  </si>
  <si>
    <t>Sum of Funded Amount</t>
  </si>
  <si>
    <t>How many different organizations? (Organization Name in Rows)</t>
  </si>
  <si>
    <t>How many different projects? (Project Name in Rows)</t>
  </si>
  <si>
    <t>How many different staff members? (Foundation Contact Person in Rows)</t>
  </si>
  <si>
    <t>How much funding per organization? (Organization Name in Rows, Funded Amount in Values)</t>
  </si>
  <si>
    <t>How much funding per organization, per project? (Organization Name and Project Name in Rows, Funded Amount in Values)</t>
  </si>
  <si>
    <t>How much funding per organization, per project, per staff member? (Organization Name and Project Name in Rows, Foundation Contact Person in Columns, Funded Amount in Values)</t>
  </si>
  <si>
    <t>How much funding per country?</t>
  </si>
  <si>
    <t>How much funding per country, over time?</t>
  </si>
  <si>
    <t>How much funding per country, unrestricted grants only?</t>
  </si>
  <si>
    <t>How much funding per country, and how many projects funded?</t>
  </si>
  <si>
    <t>Fill in empty Priority Geography info; Refresh</t>
  </si>
  <si>
    <r>
      <rPr>
        <b/>
        <sz val="15"/>
        <color theme="3"/>
        <rFont val="Calibri"/>
        <family val="2"/>
      </rPr>
      <t>❶</t>
    </r>
    <r>
      <rPr>
        <b/>
        <sz val="15"/>
        <color theme="3"/>
        <rFont val="Montserrat"/>
        <family val="2"/>
        <scheme val="minor"/>
      </rPr>
      <t xml:space="preserve"> Single Contiguous Dataset</t>
    </r>
  </si>
  <si>
    <r>
      <rPr>
        <b/>
        <sz val="15"/>
        <color theme="3"/>
        <rFont val="Calibri"/>
        <family val="2"/>
      </rPr>
      <t>❷</t>
    </r>
    <r>
      <rPr>
        <b/>
        <sz val="15"/>
        <color theme="3"/>
        <rFont val="Montserrat"/>
        <family val="2"/>
        <scheme val="minor"/>
      </rPr>
      <t xml:space="preserve"> Cleaning and Recoding</t>
    </r>
  </si>
  <si>
    <r>
      <rPr>
        <b/>
        <sz val="15"/>
        <color theme="3"/>
        <rFont val="Calibri"/>
        <family val="2"/>
      </rPr>
      <t>❸</t>
    </r>
    <r>
      <rPr>
        <b/>
        <sz val="15"/>
        <color theme="3"/>
        <rFont val="Montserrat"/>
        <family val="2"/>
        <scheme val="minor"/>
      </rPr>
      <t xml:space="preserve"> Tabulation</t>
    </r>
  </si>
  <si>
    <r>
      <rPr>
        <b/>
        <sz val="15"/>
        <color theme="3"/>
        <rFont val="Calibri"/>
        <family val="2"/>
      </rPr>
      <t>❹</t>
    </r>
    <r>
      <rPr>
        <b/>
        <sz val="15"/>
        <color theme="3"/>
        <rFont val="Montserrat"/>
        <family val="2"/>
        <scheme val="minor"/>
      </rPr>
      <t xml:space="preserve"> Visualization</t>
    </r>
  </si>
  <si>
    <t>Add Color Scales</t>
  </si>
  <si>
    <t>Add Sparklines</t>
  </si>
  <si>
    <t>Use quick visuals as you go</t>
  </si>
  <si>
    <t>Color Scales</t>
  </si>
  <si>
    <t>Sparklines</t>
  </si>
  <si>
    <t>etc.</t>
  </si>
  <si>
    <t>4 pieces needed for dashboards:</t>
  </si>
  <si>
    <t>Single contiguous dataset (required) stored as an Excel Table (optional)</t>
  </si>
  <si>
    <t>Pivot table(s) - 1 pivot table per chart</t>
  </si>
  <si>
    <t>Pivot charts</t>
  </si>
  <si>
    <t>Slicer(s) - e.g., by staff person, by country, etc.</t>
  </si>
  <si>
    <t>Our dashboard:</t>
  </si>
  <si>
    <t>Insert a slicer: Country</t>
  </si>
  <si>
    <t>Insert a bar chart, move to a new sheet, re-name the sheet</t>
  </si>
  <si>
    <t>Grantmaking Dashboard</t>
  </si>
  <si>
    <t>1st pivot table: Funding per grantee (New pivot table: Grantee Name in Rows, Funded Amount in Values)</t>
  </si>
  <si>
    <t>Title</t>
  </si>
  <si>
    <t>Heading 1s: Explore, Funding per Grantee, etc.</t>
  </si>
  <si>
    <t>2nd pivot table: Funding by geography (Geography in Rows, Funded Amount in Values)</t>
  </si>
  <si>
    <t>Explore</t>
  </si>
  <si>
    <t>Funding per Grantee</t>
  </si>
  <si>
    <t>Funding by Geography</t>
  </si>
  <si>
    <t>Connect the slicer - "Report Connections"</t>
  </si>
  <si>
    <t>Total Funding per Grantee</t>
  </si>
  <si>
    <t>Total Funding by Geography</t>
  </si>
  <si>
    <t>Start Year</t>
  </si>
  <si>
    <t>Start Date</t>
  </si>
  <si>
    <t>End Date</t>
  </si>
  <si>
    <t>Use "real graphs" in dashboards to slice and dice (or, use "real graphs" to paste into Word/PowerPoint)</t>
  </si>
  <si>
    <t>Funding Over Time</t>
  </si>
  <si>
    <t>Remove gridlines</t>
  </si>
  <si>
    <t>… and all the rest of the dataviz best practices :)</t>
  </si>
  <si>
    <t>Add words</t>
  </si>
  <si>
    <t>3rd pivot table: Funding over time (Start Year in Rows, Funded Amount in Values)</t>
  </si>
  <si>
    <t>Insert a line chart, move to Dashboard sheet</t>
  </si>
  <si>
    <t>Restricted vs. Unrestricted Funding</t>
  </si>
  <si>
    <t>4th pivot table: Restricted vs. Unrestricted (Restricted vs. Unrestricted in Rows, Funded Amount in Values)</t>
  </si>
  <si>
    <t>Insert a donut chart, move to Dashboard sheet</t>
  </si>
  <si>
    <t>This dashboard summarizes our grantmaking from 2021 through 2024.</t>
  </si>
  <si>
    <t>Helper Cells for dashboard sentences:</t>
  </si>
  <si>
    <t>Number of grantees</t>
  </si>
  <si>
    <t>Organization H</t>
  </si>
  <si>
    <t>Project S</t>
  </si>
  <si>
    <t>Project T</t>
  </si>
  <si>
    <t>Project V</t>
  </si>
  <si>
    <t>Project W</t>
  </si>
  <si>
    <t>Grantee or grantees</t>
  </si>
  <si>
    <t>Project X</t>
  </si>
  <si>
    <t>Project Y</t>
  </si>
  <si>
    <t>Project Z</t>
  </si>
  <si>
    <t>Project AA</t>
  </si>
  <si>
    <t>Project AB</t>
  </si>
  <si>
    <t>Project AC</t>
  </si>
  <si>
    <t>Project AD</t>
  </si>
  <si>
    <t>Project AE</t>
  </si>
  <si>
    <t>Project AF</t>
  </si>
  <si>
    <t>Helper Cells for bar chart:</t>
  </si>
  <si>
    <t>Total</t>
  </si>
  <si>
    <t>For sentence:</t>
  </si>
  <si>
    <t>Highest amount:</t>
  </si>
  <si>
    <t>Highest geography:</t>
  </si>
  <si>
    <t>Total funding</t>
  </si>
  <si>
    <t xml:space="preserve">% </t>
  </si>
  <si>
    <t>Helper Cells for column chart:</t>
  </si>
  <si>
    <t>Unrestricted vs. Restricted Funding</t>
  </si>
  <si>
    <t>Funding by Year</t>
  </si>
  <si>
    <t>Staff Member</t>
  </si>
  <si>
    <t>Start and end date - Year</t>
  </si>
  <si>
    <t>Get in Touch</t>
  </si>
  <si>
    <t>Ann K. Emery</t>
  </si>
  <si>
    <t>Ann@DepictDataStudio.com</t>
  </si>
  <si>
    <t>https://www.youtube.com/c/@AnnKEmery</t>
  </si>
  <si>
    <t>https://depictdatastudio.com/blog/</t>
  </si>
  <si>
    <t>My Goal</t>
  </si>
  <si>
    <t>Beginner</t>
  </si>
  <si>
    <t>Skills you'll learn about:</t>
  </si>
  <si>
    <t>Contiguous datasets</t>
  </si>
  <si>
    <t>Day, month, year formulas</t>
  </si>
  <si>
    <t>Lower, upper, proper formulas</t>
  </si>
  <si>
    <t>Freezing panes</t>
  </si>
  <si>
    <t>Excel Tables</t>
  </si>
  <si>
    <t>Sorting and filtering</t>
  </si>
  <si>
    <t>Data Validation and drop-down menus</t>
  </si>
  <si>
    <t>IF statements</t>
  </si>
  <si>
    <t>Inserting new pivot tables</t>
  </si>
  <si>
    <t>Dragging and dropping variables in pivot tables</t>
  </si>
  <si>
    <t>Cross-tabs in pivot tables</t>
  </si>
  <si>
    <t>Counts vs. sums in pivot tables</t>
  </si>
  <si>
    <t>Refreshing pivot tables</t>
  </si>
  <si>
    <t>Conditional Formatting</t>
  </si>
  <si>
    <t>Slicers</t>
  </si>
  <si>
    <t>Current skill level:</t>
  </si>
  <si>
    <t>"I've never heard of that term."</t>
  </si>
  <si>
    <t>"I've heard of it, but never used it."</t>
  </si>
  <si>
    <t>"I've tried it before, but still get stuck sometimes."</t>
  </si>
  <si>
    <t>"I can do it in my sleep."</t>
  </si>
  <si>
    <t>"I use this all day, every day."</t>
  </si>
  <si>
    <t>"I could teach someone else to do it."</t>
  </si>
  <si>
    <t>Intermediate</t>
  </si>
  <si>
    <t>Advanced</t>
  </si>
  <si>
    <t>"I have to google it when I get stuck."</t>
  </si>
  <si>
    <t>"That sounds terrible - spreadsheets aren't my thing."</t>
  </si>
  <si>
    <t>"I don't love this, but spreadsheets aren't that stressful."</t>
  </si>
  <si>
    <t>"Spreadsheets are totally my thing!"</t>
  </si>
  <si>
    <t>e.g., Foundation Staff Person as a drop-down menu</t>
  </si>
  <si>
    <t>Requested vs Funded - Difference</t>
  </si>
  <si>
    <t>Status - Completed vs. Not</t>
  </si>
  <si>
    <t>Insert a bar column, move to Dashboard sheet</t>
  </si>
  <si>
    <t>2021</t>
  </si>
  <si>
    <t>2022</t>
  </si>
  <si>
    <t>2023</t>
  </si>
  <si>
    <t>2024</t>
  </si>
  <si>
    <t>Move you up a half-step!</t>
  </si>
  <si>
    <t>Supporting Caregivers in the Community</t>
  </si>
  <si>
    <t>Health &amp; Wellness</t>
  </si>
  <si>
    <t>Early Childhood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</si>
</sst>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5" x14ac:knownFonts="1">
    <font>
      <sz val="11"/>
      <color theme="1"/>
      <name val="Montserrat"/>
      <family val="2"/>
      <scheme val="minor"/>
    </font>
    <font>
      <b/>
      <sz val="11"/>
      <color theme="1"/>
      <name val="Montserrat"/>
      <family val="2"/>
      <scheme val="minor"/>
    </font>
    <font>
      <sz val="11"/>
      <color theme="1"/>
      <name val="Montserrat"/>
      <family val="2"/>
      <scheme val="minor"/>
    </font>
    <font>
      <b/>
      <sz val="15"/>
      <color theme="3"/>
      <name val="Montserrat"/>
      <family val="2"/>
      <scheme val="minor"/>
    </font>
    <font>
      <b/>
      <sz val="13"/>
      <color theme="3"/>
      <name val="Montserrat"/>
      <family val="2"/>
      <scheme val="minor"/>
    </font>
    <font>
      <b/>
      <sz val="11"/>
      <color theme="3"/>
      <name val="Montserrat"/>
      <family val="2"/>
      <scheme val="minor"/>
    </font>
    <font>
      <b/>
      <sz val="15"/>
      <color theme="3"/>
      <name val="Calibri"/>
      <family val="2"/>
    </font>
    <font>
      <b/>
      <sz val="18"/>
      <color theme="3"/>
      <name val="Montserrat"/>
      <family val="2"/>
      <scheme val="major"/>
    </font>
    <font>
      <b/>
      <sz val="15"/>
      <color theme="7" tint="-0.249977111117893"/>
      <name val="Montserrat"/>
      <family val="2"/>
      <scheme val="minor"/>
    </font>
    <font>
      <b/>
      <sz val="15"/>
      <color theme="5" tint="-0.249977111117893"/>
      <name val="Montserrat"/>
      <family val="2"/>
      <scheme val="minor"/>
    </font>
    <font>
      <u/>
      <sz val="11"/>
      <color theme="10"/>
      <name val="Montserrat"/>
      <family val="2"/>
      <scheme val="minor"/>
    </font>
    <font>
      <b/>
      <sz val="18"/>
      <name val="Montserrat"/>
      <family val="2"/>
      <scheme val="major"/>
    </font>
    <font>
      <b/>
      <sz val="15"/>
      <name val="Montserrat"/>
      <family val="2"/>
      <scheme val="minor"/>
    </font>
    <font>
      <b/>
      <sz val="15"/>
      <color theme="4" tint="-0.249977111117893"/>
      <name val="Montserrat"/>
      <family val="2"/>
      <scheme val="minor"/>
    </font>
    <font>
      <b/>
      <sz val="15"/>
      <color theme="6" tint="-0.249977111117893"/>
      <name val="Montserrat"/>
      <family val="2"/>
      <scheme val="minor"/>
    </font>
  </fonts>
  <fills count="2">
    <fill>
      <patternFill patternType="none"/>
    </fill>
    <fill>
      <patternFill patternType="gray125"/>
    </fill>
  </fills>
  <borders count="1">
    <border>
      <left/>
      <right/>
      <top/>
      <bottom/>
      <diagonal/>
    </border>
  </borders>
  <cellStyleXfs count="7">
    <xf numFmtId="0" fontId="0" fillId="0" borderId="0"/>
    <xf numFmtId="9" fontId="2" fillId="0" borderId="0" applyFont="0" applyFill="0" applyBorder="0" applyAlignment="0" applyProtection="0"/>
    <xf numFmtId="0" fontId="7" fillId="0" borderId="0" applyNumberFormat="0" applyFill="0" applyBorder="0" applyAlignment="0" applyProtection="0"/>
    <xf numFmtId="0" fontId="3" fillId="0" borderId="0" applyNumberFormat="0" applyFill="0" applyAlignment="0" applyProtection="0"/>
    <xf numFmtId="0" fontId="4" fillId="0" borderId="0" applyNumberFormat="0" applyFill="0" applyAlignment="0" applyProtection="0"/>
    <xf numFmtId="0" fontId="5" fillId="0" borderId="0" applyNumberFormat="0" applyFill="0" applyAlignment="0" applyProtection="0"/>
    <xf numFmtId="0" fontId="10" fillId="0" borderId="0" applyNumberFormat="0" applyFill="0" applyBorder="0" applyAlignment="0" applyProtection="0"/>
  </cellStyleXfs>
  <cellXfs count="25">
    <xf numFmtId="0" fontId="0" fillId="0" borderId="0" xfId="0"/>
    <xf numFmtId="0" fontId="1" fillId="0" borderId="0" xfId="0" applyFont="1"/>
    <xf numFmtId="164" fontId="0" fillId="0" borderId="0" xfId="0" applyNumberFormat="1"/>
    <xf numFmtId="0" fontId="1" fillId="0" borderId="0" xfId="0" applyFont="1" applyAlignment="1">
      <alignment horizontal="left" wrapText="1"/>
    </xf>
    <xf numFmtId="0" fontId="0" fillId="0" borderId="0" xfId="0" applyAlignment="1">
      <alignment horizontal="left"/>
    </xf>
    <xf numFmtId="14" fontId="0" fillId="0" borderId="0" xfId="0" applyNumberFormat="1" applyAlignment="1">
      <alignment horizontal="left"/>
    </xf>
    <xf numFmtId="164" fontId="0" fillId="0" borderId="0" xfId="0" applyNumberFormat="1" applyAlignment="1">
      <alignment horizontal="left"/>
    </xf>
    <xf numFmtId="0" fontId="7" fillId="0" borderId="0" xfId="2"/>
    <xf numFmtId="0" fontId="3" fillId="0" borderId="0" xfId="3"/>
    <xf numFmtId="0" fontId="0" fillId="0" borderId="0" xfId="0" applyAlignment="1">
      <alignment horizontal="left" indent="1"/>
    </xf>
    <xf numFmtId="0" fontId="0" fillId="0" borderId="0" xfId="0" pivotButton="1"/>
    <xf numFmtId="0" fontId="0" fillId="0" borderId="0" xfId="0" applyAlignment="1">
      <alignment horizontal="left" indent="2"/>
    </xf>
    <xf numFmtId="1" fontId="0" fillId="0" borderId="0" xfId="0" applyNumberFormat="1" applyAlignment="1">
      <alignment horizontal="left"/>
    </xf>
    <xf numFmtId="1" fontId="0" fillId="0" borderId="0" xfId="0" applyNumberFormat="1"/>
    <xf numFmtId="0" fontId="8" fillId="0" borderId="0" xfId="3" applyFont="1"/>
    <xf numFmtId="0" fontId="9" fillId="0" borderId="0" xfId="3" applyFont="1"/>
    <xf numFmtId="0" fontId="3" fillId="0" borderId="0" xfId="3" applyAlignment="1">
      <alignment horizontal="left"/>
    </xf>
    <xf numFmtId="0" fontId="0" fillId="0" borderId="0" xfId="0" applyAlignment="1">
      <alignment horizontal="right"/>
    </xf>
    <xf numFmtId="0" fontId="7" fillId="0" borderId="0" xfId="2" applyAlignment="1">
      <alignment horizontal="left"/>
    </xf>
    <xf numFmtId="9" fontId="0" fillId="0" borderId="0" xfId="1" applyFont="1"/>
    <xf numFmtId="0" fontId="10" fillId="0" borderId="0" xfId="6"/>
    <xf numFmtId="0" fontId="11" fillId="0" borderId="0" xfId="2" applyFont="1"/>
    <xf numFmtId="0" fontId="12" fillId="0" borderId="0" xfId="3" applyFont="1"/>
    <xf numFmtId="0" fontId="13" fillId="0" borderId="0" xfId="3" applyFont="1"/>
    <xf numFmtId="0" fontId="14" fillId="0" borderId="0" xfId="3" applyFont="1"/>
  </cellXfs>
  <cellStyles count="7">
    <cellStyle name="Heading 1" xfId="3" builtinId="16" customBuiltin="1"/>
    <cellStyle name="Heading 2" xfId="4" builtinId="17" customBuiltin="1"/>
    <cellStyle name="Heading 3" xfId="5" builtinId="18" customBuiltin="1"/>
    <cellStyle name="Hyperlink" xfId="6" builtinId="8"/>
    <cellStyle name="Normal" xfId="0" builtinId="0"/>
    <cellStyle name="Percent" xfId="1" builtinId="5"/>
    <cellStyle name="Title" xfId="2" builtinId="15" customBuiltin="1"/>
  </cellStyles>
  <dxfs count="59">
    <dxf>
      <numFmt numFmtId="164" formatCode="&quot;$&quot;#,##0"/>
    </dxf>
    <dxf>
      <numFmt numFmtId="164" formatCode="&quot;$&quot;#,##0"/>
    </dxf>
    <dxf>
      <numFmt numFmtId="164" formatCode="&quot;$&quot;#,##0"/>
    </dxf>
    <dxf>
      <numFmt numFmtId="164" formatCode="&quot;$&quot;#,##0"/>
    </dxf>
    <dxf>
      <alignment horizontal="left"/>
    </dxf>
    <dxf>
      <alignment horizontal="left"/>
    </dxf>
    <dxf>
      <alignment horizontal="left"/>
    </dxf>
    <dxf>
      <alignment horizontal="left"/>
    </dxf>
    <dxf>
      <numFmt numFmtId="164" formatCode="&quot;$&quot;#,##0"/>
    </dxf>
    <dxf>
      <numFmt numFmtId="164" formatCode="&quot;$&quot;#,##0"/>
    </dxf>
    <dxf>
      <numFmt numFmtId="164" formatCode="&quot;$&quot;#,##0"/>
    </dxf>
    <dxf>
      <numFmt numFmtId="164" formatCode="&quot;$&quot;#,##0"/>
    </dxf>
    <dxf>
      <alignment horizontal="left"/>
    </dxf>
    <dxf>
      <alignment horizontal="left"/>
    </dxf>
    <dxf>
      <alignment horizontal="left"/>
    </dxf>
    <dxf>
      <alignment horizontal="left"/>
    </dxf>
    <dxf>
      <numFmt numFmtId="164" formatCode="&quot;$&quot;#,##0"/>
    </dxf>
    <dxf>
      <numFmt numFmtId="164" formatCode="&quot;$&quot;#,##0"/>
    </dxf>
    <dxf>
      <numFmt numFmtId="164" formatCode="&quot;$&quot;#,##0"/>
    </dxf>
    <dxf>
      <numFmt numFmtId="164" formatCode="&quot;$&quot;#,##0"/>
    </dxf>
    <dxf>
      <alignment horizontal="left"/>
    </dxf>
    <dxf>
      <alignment horizontal="left"/>
    </dxf>
    <dxf>
      <alignment horizontal="left"/>
    </dxf>
    <dxf>
      <alignment horizontal="left"/>
    </dxf>
    <dxf>
      <numFmt numFmtId="164" formatCode="&quot;$&quot;#,##0"/>
    </dxf>
    <dxf>
      <numFmt numFmtId="164" formatCode="&quot;$&quot;#,##0"/>
    </dxf>
    <dxf>
      <numFmt numFmtId="164" formatCode="&quot;$&quot;#,##0"/>
    </dxf>
    <dxf>
      <numFmt numFmtId="164" formatCode="&quot;$&quot;#,##0"/>
    </dxf>
    <dxf>
      <alignment horizontal="left"/>
    </dxf>
    <dxf>
      <alignment horizontal="left"/>
    </dxf>
    <dxf>
      <alignment horizontal="left"/>
    </dxf>
    <dxf>
      <alignment horizontal="left"/>
    </dxf>
    <dxf>
      <numFmt numFmtId="164" formatCode="&quot;$&quot;#,##0"/>
    </dxf>
    <dxf>
      <numFmt numFmtId="164" formatCode="&quot;$&quot;#,##0"/>
    </dxf>
    <dxf>
      <alignment horizontal="left"/>
    </dxf>
    <dxf>
      <alignment horizontal="left"/>
    </dxf>
    <dxf>
      <alignment horizontal="left"/>
    </dxf>
    <dxf>
      <alignment horizontal="left"/>
    </dxf>
    <dxf>
      <numFmt numFmtId="164" formatCode="&quot;$&quot;#,##0"/>
    </dxf>
    <dxf>
      <numFmt numFmtId="164" formatCode="&quot;$&quot;#,##0"/>
    </dxf>
    <dxf>
      <numFmt numFmtId="164" formatCode="&quot;$&quot;#,##0"/>
      <alignment horizontal="left" vertical="bottom" textRotation="0" wrapText="0" indent="0" justifyLastLine="0" shrinkToFit="0" readingOrder="0"/>
    </dxf>
    <dxf>
      <numFmt numFmtId="1" formatCode="0"/>
      <alignment horizontal="left" vertical="bottom" textRotation="0" wrapText="0" indent="0" justifyLastLine="0" shrinkToFit="0" readingOrder="0"/>
    </dxf>
    <dxf>
      <numFmt numFmtId="1" formatCode="0"/>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164" formatCode="&quot;$&quot;#,##0"/>
      <alignment horizontal="left" vertical="bottom" textRotation="0" wrapText="0" indent="0" justifyLastLine="0" shrinkToFit="0" readingOrder="0"/>
    </dxf>
    <dxf>
      <numFmt numFmtId="164" formatCode="&quot;$&quot;#,##0"/>
      <alignment horizontal="left" vertical="bottom" textRotation="0" wrapText="0" indent="0" justifyLastLine="0" shrinkToFit="0" readingOrder="0"/>
    </dxf>
    <dxf>
      <numFmt numFmtId="164" formatCode="&quot;$&quot;#,##0"/>
      <alignment horizontal="left" vertical="bottom" textRotation="0" wrapText="0" indent="0" justifyLastLine="0" shrinkToFit="0" readingOrder="0"/>
    </dxf>
    <dxf>
      <numFmt numFmtId="164" formatCode="&quot;$&quot;#,##0"/>
      <alignment horizontal="left" vertical="bottom" textRotation="0" wrapText="0" indent="0" justifyLastLine="0" shrinkToFit="0" readingOrder="0"/>
    </dxf>
    <dxf>
      <numFmt numFmtId="164" formatCode="&quot;$&quot;#,##0"/>
      <alignment horizontal="left" vertical="bottom" textRotation="0" wrapText="0" indent="0" justifyLastLine="0" shrinkToFit="0" readingOrder="0"/>
    </dxf>
    <dxf>
      <numFmt numFmtId="19" formatCode="m/d/yyyy"/>
      <alignment horizontal="left" vertical="bottom" textRotation="0" wrapText="0" indent="0" justifyLastLine="0" shrinkToFit="0" readingOrder="0"/>
    </dxf>
    <dxf>
      <numFmt numFmtId="19" formatCode="m/d/yyyy"/>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font>
        <b/>
        <i val="0"/>
        <strike val="0"/>
        <condense val="0"/>
        <extend val="0"/>
        <outline val="0"/>
        <shadow val="0"/>
        <u val="none"/>
        <vertAlign val="baseline"/>
        <sz val="11"/>
        <color theme="1"/>
        <name val="Montserrat"/>
        <family val="2"/>
        <scheme val="minor"/>
      </font>
      <alignment horizontal="left"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[AnnKEmery_Interactive-Dashboard_Grantmaking_AFTER.xlsx]Pivot Tables!Year</c:name>
    <c:fmtId val="5"/>
  </c:pivotSource>
  <c:chart>
    <c:autoTitleDeleted val="1"/>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ln w="28575" cap="rnd">
            <a:solidFill>
              <a:schemeClr val="accent3"/>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w="28575" cap="rnd">
            <a:solidFill>
              <a:schemeClr val="accent1"/>
            </a:solidFill>
            <a:round/>
          </a:ln>
          <a:effectLst/>
        </c:spPr>
        <c:marker>
          <c:symbol val="none"/>
        </c:marker>
        <c:dLbl>
          <c:idx val="0"/>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156583552055993"/>
          <c:y val="0.10979148439778359"/>
          <c:w val="0.76787860892388449"/>
          <c:h val="0.76605752405949268"/>
        </c:manualLayout>
      </c:layout>
      <c:lineChart>
        <c:grouping val="standard"/>
        <c:varyColors val="0"/>
        <c:ser>
          <c:idx val="0"/>
          <c:order val="0"/>
          <c:tx>
            <c:strRef>
              <c:f>'Pivot Tables'!$B$87</c:f>
              <c:strCache>
                <c:ptCount val="1"/>
                <c:pt idx="0">
                  <c:v>Total</c:v>
                </c:pt>
              </c:strCache>
            </c:strRef>
          </c:tx>
          <c:spPr>
            <a:ln w="28575" cap="rnd">
              <a:solidFill>
                <a:schemeClr val="accent3"/>
              </a:solidFill>
              <a:round/>
            </a:ln>
            <a:effectLst/>
          </c:spPr>
          <c:marker>
            <c:symbol val="none"/>
          </c:marker>
          <c:cat>
            <c:strRef>
              <c:f>'Pivot Tables'!$A$88:$A$92</c:f>
              <c:strCache>
                <c:ptCount val="4"/>
                <c:pt idx="0">
                  <c:v>2021</c:v>
                </c:pt>
                <c:pt idx="1">
                  <c:v>2022</c:v>
                </c:pt>
                <c:pt idx="2">
                  <c:v>2023</c:v>
                </c:pt>
                <c:pt idx="3">
                  <c:v>2024</c:v>
                </c:pt>
              </c:strCache>
            </c:strRef>
          </c:cat>
          <c:val>
            <c:numRef>
              <c:f>'Pivot Tables'!$B$88:$B$92</c:f>
              <c:numCache>
                <c:formatCode>"$"#,##0</c:formatCode>
                <c:ptCount val="4"/>
                <c:pt idx="0">
                  <c:v>1920953</c:v>
                </c:pt>
                <c:pt idx="1">
                  <c:v>1135125</c:v>
                </c:pt>
                <c:pt idx="2">
                  <c:v>4494800</c:v>
                </c:pt>
                <c:pt idx="3">
                  <c:v>1531673</c:v>
                </c:pt>
              </c:numCache>
            </c:numRef>
          </c:val>
          <c:smooth val="0"/>
          <c:extLst>
            <c:ext xmlns:c16="http://schemas.microsoft.com/office/drawing/2014/chart" uri="{C3380CC4-5D6E-409C-BE32-E72D297353CC}">
              <c16:uniqueId val="{00000000-76F6-40C1-8A80-41073EF291D7}"/>
            </c:ext>
          </c:extLst>
        </c:ser>
        <c:dLbls>
          <c:showLegendKey val="0"/>
          <c:showVal val="0"/>
          <c:showCatName val="0"/>
          <c:showSerName val="0"/>
          <c:showPercent val="0"/>
          <c:showBubbleSize val="0"/>
        </c:dLbls>
        <c:smooth val="0"/>
        <c:axId val="580818176"/>
        <c:axId val="580818656"/>
      </c:lineChart>
      <c:catAx>
        <c:axId val="580818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580818656"/>
        <c:crosses val="autoZero"/>
        <c:auto val="1"/>
        <c:lblAlgn val="ctr"/>
        <c:lblOffset val="100"/>
        <c:noMultiLvlLbl val="0"/>
      </c:catAx>
      <c:valAx>
        <c:axId val="580818656"/>
        <c:scaling>
          <c:orientation val="minMax"/>
          <c:max val="30000000"/>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580818176"/>
        <c:crosses val="autoZero"/>
        <c:crossBetween val="between"/>
        <c:majorUnit val="10000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[AnnKEmery_Interactive-Dashboard_Grantmaking_AFTER.xlsx]Pivot Tables!Unrestricted</c:name>
    <c:fmtId val="5"/>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bg1">
              <a:lumMod val="85000"/>
            </a:schemeClr>
          </a:solidFill>
          <a:ln w="19050">
            <a:solidFill>
              <a:schemeClr val="lt1"/>
            </a:solidFill>
          </a:ln>
          <a:effectLst/>
        </c:spPr>
      </c:pivotFmt>
      <c:pivotFmt>
        <c:idx val="6"/>
        <c:spPr>
          <a:solidFill>
            <a:schemeClr val="accent4"/>
          </a:solidFill>
          <a:ln w="19050">
            <a:solidFill>
              <a:schemeClr val="lt1"/>
            </a:solidFill>
          </a:ln>
          <a:effectLst/>
        </c:spPr>
        <c:dLbl>
          <c:idx val="0"/>
          <c:layout>
            <c:manualLayout>
              <c:x val="0.16944444444444454"/>
              <c:y val="-9.2592592592592587E-2"/>
            </c:manualLayout>
          </c:layout>
          <c:tx>
            <c:rich>
              <a:bodyPr rot="0" spcFirstLastPara="1" vertOverflow="ellipsis" vert="horz" wrap="square" lIns="38100" tIns="19050" rIns="38100" bIns="19050" anchor="ctr" anchorCtr="0">
                <a:spAutoFit/>
              </a:bodyPr>
              <a:lstStyle/>
              <a:p>
                <a:pPr algn="l">
                  <a:defRPr sz="1100" b="0" i="0" u="none" strike="noStrike" kern="1200" baseline="0">
                    <a:solidFill>
                      <a:sysClr val="windowText" lastClr="000000"/>
                    </a:solidFill>
                    <a:latin typeface="+mn-lt"/>
                    <a:ea typeface="+mn-ea"/>
                    <a:cs typeface="+mn-cs"/>
                  </a:defRPr>
                </a:pPr>
                <a:fld id="{9C6652B8-EF5D-4C92-B030-C54D24AED9CE}" type="CATEGORYNAME">
                  <a:rPr lang="en-US" sz="1100" b="1">
                    <a:solidFill>
                      <a:schemeClr val="accent4">
                        <a:lumMod val="75000"/>
                      </a:schemeClr>
                    </a:solidFill>
                  </a:rPr>
                  <a:pPr algn="l">
                    <a:defRPr sz="1100">
                      <a:solidFill>
                        <a:sysClr val="windowText" lastClr="000000"/>
                      </a:solidFill>
                    </a:defRPr>
                  </a:pPr>
                  <a:t>[CATEGORY NAME]</a:t>
                </a:fld>
                <a:endParaRPr lang="en-US" sz="1100" b="1" baseline="0">
                  <a:solidFill>
                    <a:schemeClr val="accent4">
                      <a:lumMod val="75000"/>
                    </a:schemeClr>
                  </a:solidFill>
                </a:endParaRPr>
              </a:p>
              <a:p>
                <a:pPr algn="l">
                  <a:defRPr sz="1100">
                    <a:solidFill>
                      <a:sysClr val="windowText" lastClr="000000"/>
                    </a:solidFill>
                  </a:defRPr>
                </a:pPr>
                <a:fld id="{D83E7554-6CA6-4D50-AB45-7EF9CAC92EB9}" type="VALUE">
                  <a:rPr lang="en-US" sz="1100">
                    <a:solidFill>
                      <a:sysClr val="windowText" lastClr="000000"/>
                    </a:solidFill>
                  </a:rPr>
                  <a:pPr algn="l">
                    <a:defRPr sz="1100">
                      <a:solidFill>
                        <a:sysClr val="windowText" lastClr="000000"/>
                      </a:solidFill>
                    </a:defRPr>
                  </a:pPr>
                  <a:t>[VALUE]</a:t>
                </a:fld>
                <a:endParaRPr lang="en-US" sz="1100" baseline="0">
                  <a:solidFill>
                    <a:sysClr val="windowText" lastClr="000000"/>
                  </a:solidFill>
                </a:endParaRPr>
              </a:p>
              <a:p>
                <a:pPr algn="l">
                  <a:defRPr sz="1100">
                    <a:solidFill>
                      <a:sysClr val="windowText" lastClr="000000"/>
                    </a:solidFill>
                  </a:defRPr>
                </a:pPr>
                <a:fld id="{72101A85-AD48-4A12-9F2B-B1F2E4AB2F60}" type="PERCENTAGE">
                  <a:rPr lang="en-US" sz="1100" b="1">
                    <a:solidFill>
                      <a:schemeClr val="accent4">
                        <a:lumMod val="75000"/>
                      </a:schemeClr>
                    </a:solidFill>
                  </a:rPr>
                  <a:pPr algn="l">
                    <a:defRPr sz="1100">
                      <a:solidFill>
                        <a:sysClr val="windowText" lastClr="000000"/>
                      </a:solidFill>
                    </a:defRPr>
                  </a:pPr>
                  <a:t>[PERCENTAGE]</a:t>
                </a:fld>
                <a:endParaRPr lang="en-US"/>
              </a:p>
            </c:rich>
          </c:tx>
          <c:spPr>
            <a:noFill/>
            <a:ln>
              <a:noFill/>
            </a:ln>
            <a:effectLst/>
          </c:spPr>
          <c:txPr>
            <a:bodyPr rot="0" spcFirstLastPara="1" vertOverflow="ellipsis" vert="horz" wrap="square" lIns="38100" tIns="19050" rIns="38100" bIns="19050" anchor="ctr" anchorCtr="0">
              <a:spAutoFit/>
            </a:bodyPr>
            <a:lstStyle/>
            <a:p>
              <a:pPr algn="l">
                <a:defRPr sz="1100" b="0" i="0" u="none" strike="noStrike" kern="1200" baseline="0">
                  <a:solidFill>
                    <a:sysClr val="windowText" lastClr="000000"/>
                  </a:solidFill>
                  <a:latin typeface="+mn-lt"/>
                  <a:ea typeface="+mn-ea"/>
                  <a:cs typeface="+mn-cs"/>
                </a:defRPr>
              </a:pPr>
              <a:endParaRPr lang="en-US"/>
            </a:p>
          </c:txPr>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Lst>
        </c:dLbl>
      </c:pivotFmt>
    </c:pivotFmts>
    <c:plotArea>
      <c:layout>
        <c:manualLayout>
          <c:layoutTarget val="inner"/>
          <c:xMode val="edge"/>
          <c:yMode val="edge"/>
          <c:x val="9.2880577427821472E-3"/>
          <c:y val="0.10384341492197197"/>
          <c:w val="0.4092016622922135"/>
          <c:h val="0.76130541821807163"/>
        </c:manualLayout>
      </c:layout>
      <c:doughnutChart>
        <c:varyColors val="1"/>
        <c:ser>
          <c:idx val="0"/>
          <c:order val="0"/>
          <c:tx>
            <c:strRef>
              <c:f>'Pivot Tables'!$B$114</c:f>
              <c:strCache>
                <c:ptCount val="1"/>
                <c:pt idx="0">
                  <c:v>Total</c:v>
                </c:pt>
              </c:strCache>
            </c:strRef>
          </c:tx>
          <c:dPt>
            <c:idx val="0"/>
            <c:bubble3D val="0"/>
            <c:spPr>
              <a:solidFill>
                <a:schemeClr val="accent4"/>
              </a:solidFill>
              <a:ln w="19050">
                <a:solidFill>
                  <a:schemeClr val="lt1"/>
                </a:solidFill>
              </a:ln>
              <a:effectLst/>
            </c:spPr>
            <c:extLst>
              <c:ext xmlns:c16="http://schemas.microsoft.com/office/drawing/2014/chart" uri="{C3380CC4-5D6E-409C-BE32-E72D297353CC}">
                <c16:uniqueId val="{00000001-70DF-465A-AE29-83540BEB7846}"/>
              </c:ext>
            </c:extLst>
          </c:dPt>
          <c:dPt>
            <c:idx val="1"/>
            <c:bubble3D val="0"/>
            <c:spPr>
              <a:solidFill>
                <a:schemeClr val="bg1">
                  <a:lumMod val="85000"/>
                </a:schemeClr>
              </a:solidFill>
              <a:ln w="19050">
                <a:solidFill>
                  <a:schemeClr val="lt1"/>
                </a:solidFill>
              </a:ln>
              <a:effectLst/>
            </c:spPr>
            <c:extLst>
              <c:ext xmlns:c16="http://schemas.microsoft.com/office/drawing/2014/chart" uri="{C3380CC4-5D6E-409C-BE32-E72D297353CC}">
                <c16:uniqueId val="{00000003-70DF-465A-AE29-83540BEB7846}"/>
              </c:ext>
            </c:extLst>
          </c:dPt>
          <c:dLbls>
            <c:dLbl>
              <c:idx val="0"/>
              <c:layout>
                <c:manualLayout>
                  <c:x val="0.16944444444444454"/>
                  <c:y val="-9.2592592592592587E-2"/>
                </c:manualLayout>
              </c:layout>
              <c:tx>
                <c:rich>
                  <a:bodyPr rot="0" spcFirstLastPara="1" vertOverflow="ellipsis" vert="horz" wrap="square" lIns="38100" tIns="19050" rIns="38100" bIns="19050" anchor="ctr" anchorCtr="0">
                    <a:spAutoFit/>
                  </a:bodyPr>
                  <a:lstStyle/>
                  <a:p>
                    <a:pPr algn="l">
                      <a:defRPr sz="1100" b="0" i="0" u="none" strike="noStrike" kern="1200" baseline="0">
                        <a:solidFill>
                          <a:sysClr val="windowText" lastClr="000000"/>
                        </a:solidFill>
                        <a:latin typeface="+mn-lt"/>
                        <a:ea typeface="+mn-ea"/>
                        <a:cs typeface="+mn-cs"/>
                      </a:defRPr>
                    </a:pPr>
                    <a:fld id="{9C6652B8-EF5D-4C92-B030-C54D24AED9CE}" type="CATEGORYNAME">
                      <a:rPr lang="en-US" sz="1100" b="1">
                        <a:solidFill>
                          <a:schemeClr val="accent4">
                            <a:lumMod val="75000"/>
                          </a:schemeClr>
                        </a:solidFill>
                      </a:rPr>
                      <a:pPr algn="l">
                        <a:defRPr sz="1100">
                          <a:solidFill>
                            <a:sysClr val="windowText" lastClr="000000"/>
                          </a:solidFill>
                        </a:defRPr>
                      </a:pPr>
                      <a:t>[CATEGORY NAME]</a:t>
                    </a:fld>
                    <a:endParaRPr lang="en-US" sz="1100" b="1" baseline="0">
                      <a:solidFill>
                        <a:schemeClr val="accent4">
                          <a:lumMod val="75000"/>
                        </a:schemeClr>
                      </a:solidFill>
                    </a:endParaRPr>
                  </a:p>
                  <a:p>
                    <a:pPr algn="l">
                      <a:defRPr sz="1100">
                        <a:solidFill>
                          <a:sysClr val="windowText" lastClr="000000"/>
                        </a:solidFill>
                      </a:defRPr>
                    </a:pPr>
                    <a:fld id="{D83E7554-6CA6-4D50-AB45-7EF9CAC92EB9}" type="VALUE">
                      <a:rPr lang="en-US" sz="1100">
                        <a:solidFill>
                          <a:sysClr val="windowText" lastClr="000000"/>
                        </a:solidFill>
                      </a:rPr>
                      <a:pPr algn="l">
                        <a:defRPr sz="1100">
                          <a:solidFill>
                            <a:sysClr val="windowText" lastClr="000000"/>
                          </a:solidFill>
                        </a:defRPr>
                      </a:pPr>
                      <a:t>[VALUE]</a:t>
                    </a:fld>
                    <a:endParaRPr lang="en-US" sz="1100" baseline="0">
                      <a:solidFill>
                        <a:sysClr val="windowText" lastClr="000000"/>
                      </a:solidFill>
                    </a:endParaRPr>
                  </a:p>
                  <a:p>
                    <a:pPr algn="l">
                      <a:defRPr sz="1100">
                        <a:solidFill>
                          <a:sysClr val="windowText" lastClr="000000"/>
                        </a:solidFill>
                      </a:defRPr>
                    </a:pPr>
                    <a:fld id="{72101A85-AD48-4A12-9F2B-B1F2E4AB2F60}" type="PERCENTAGE">
                      <a:rPr lang="en-US" sz="1100" b="1">
                        <a:solidFill>
                          <a:schemeClr val="accent4">
                            <a:lumMod val="75000"/>
                          </a:schemeClr>
                        </a:solidFill>
                      </a:rPr>
                      <a:pPr algn="l">
                        <a:defRPr sz="1100">
                          <a:solidFill>
                            <a:sysClr val="windowText" lastClr="000000"/>
                          </a:solidFill>
                        </a:defRPr>
                      </a:pPr>
                      <a:t>[PERCENTAGE]</a:t>
                    </a:fld>
                    <a:endParaRPr lang="en-US"/>
                  </a:p>
                </c:rich>
              </c:tx>
              <c:spPr>
                <a:noFill/>
                <a:ln>
                  <a:noFill/>
                </a:ln>
                <a:effectLst/>
              </c:spPr>
              <c:txPr>
                <a:bodyPr rot="0" spcFirstLastPara="1" vertOverflow="ellipsis" vert="horz" wrap="square" lIns="38100" tIns="19050" rIns="38100" bIns="19050" anchor="ctr" anchorCtr="0">
                  <a:spAutoFit/>
                </a:bodyPr>
                <a:lstStyle/>
                <a:p>
                  <a:pPr algn="l">
                    <a:defRPr sz="1100" b="0" i="0" u="none" strike="noStrike" kern="1200" baseline="0">
                      <a:solidFill>
                        <a:sysClr val="windowText" lastClr="000000"/>
                      </a:solidFill>
                      <a:latin typeface="+mn-lt"/>
                      <a:ea typeface="+mn-ea"/>
                      <a:cs typeface="+mn-cs"/>
                    </a:defRPr>
                  </a:pPr>
                  <a:endParaRPr lang="en-US"/>
                </a:p>
              </c:txPr>
              <c:showLegendKey val="0"/>
              <c:showVal val="1"/>
              <c:showCatName val="1"/>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70DF-465A-AE29-83540BEB78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cat>
            <c:strRef>
              <c:f>'Pivot Tables'!$A$115:$A$117</c:f>
              <c:strCache>
                <c:ptCount val="2"/>
                <c:pt idx="0">
                  <c:v>Unrestricted</c:v>
                </c:pt>
                <c:pt idx="1">
                  <c:v>Restricted</c:v>
                </c:pt>
              </c:strCache>
            </c:strRef>
          </c:cat>
          <c:val>
            <c:numRef>
              <c:f>'Pivot Tables'!$B$115:$B$117</c:f>
              <c:numCache>
                <c:formatCode>"$"#,##0</c:formatCode>
                <c:ptCount val="2"/>
                <c:pt idx="0">
                  <c:v>3270123</c:v>
                </c:pt>
                <c:pt idx="1">
                  <c:v>5812428</c:v>
                </c:pt>
              </c:numCache>
            </c:numRef>
          </c:val>
          <c:extLst>
            <c:ext xmlns:c16="http://schemas.microsoft.com/office/drawing/2014/chart" uri="{C3380CC4-5D6E-409C-BE32-E72D297353CC}">
              <c16:uniqueId val="{00000004-70DF-465A-AE29-83540BEB7846}"/>
            </c:ext>
          </c:extLst>
        </c:ser>
        <c:dLbls>
          <c:showLegendKey val="0"/>
          <c:showVal val="0"/>
          <c:showCatName val="0"/>
          <c:showSerName val="0"/>
          <c:showPercent val="0"/>
          <c:showBubbleSize val="0"/>
          <c:showLeaderLines val="1"/>
        </c:dLbls>
        <c:firstSliceAng val="0"/>
        <c:holeSize val="5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accent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 Tables'!$A$34:$A$41</c:f>
              <c:strCache>
                <c:ptCount val="8"/>
                <c:pt idx="0">
                  <c:v>Organization H</c:v>
                </c:pt>
                <c:pt idx="1">
                  <c:v>Organization G</c:v>
                </c:pt>
                <c:pt idx="2">
                  <c:v>Organization F</c:v>
                </c:pt>
                <c:pt idx="3">
                  <c:v>Organization E</c:v>
                </c:pt>
                <c:pt idx="4">
                  <c:v>Organization D</c:v>
                </c:pt>
                <c:pt idx="5">
                  <c:v>Organization C</c:v>
                </c:pt>
                <c:pt idx="6">
                  <c:v>Organization B</c:v>
                </c:pt>
                <c:pt idx="7">
                  <c:v>Organization A</c:v>
                </c:pt>
              </c:strCache>
            </c:strRef>
          </c:cat>
          <c:val>
            <c:numRef>
              <c:f>'Pivot Tables'!$B$34:$B$41</c:f>
              <c:numCache>
                <c:formatCode>"$"#,##0</c:formatCode>
                <c:ptCount val="8"/>
                <c:pt idx="0">
                  <c:v>4000000</c:v>
                </c:pt>
                <c:pt idx="1">
                  <c:v>0</c:v>
                </c:pt>
                <c:pt idx="2">
                  <c:v>0</c:v>
                </c:pt>
                <c:pt idx="3">
                  <c:v>0</c:v>
                </c:pt>
                <c:pt idx="4">
                  <c:v>0</c:v>
                </c:pt>
                <c:pt idx="5">
                  <c:v>2738450</c:v>
                </c:pt>
                <c:pt idx="6">
                  <c:v>2344101</c:v>
                </c:pt>
                <c:pt idx="7">
                  <c:v>0</c:v>
                </c:pt>
              </c:numCache>
            </c:numRef>
          </c:val>
          <c:extLst>
            <c:ext xmlns:c16="http://schemas.microsoft.com/office/drawing/2014/chart" uri="{C3380CC4-5D6E-409C-BE32-E72D297353CC}">
              <c16:uniqueId val="{00000000-D3F5-4737-AFC4-5DFF9A5B5E3F}"/>
            </c:ext>
          </c:extLst>
        </c:ser>
        <c:dLbls>
          <c:showLegendKey val="0"/>
          <c:showVal val="0"/>
          <c:showCatName val="0"/>
          <c:showSerName val="0"/>
          <c:showPercent val="0"/>
          <c:showBubbleSize val="0"/>
        </c:dLbls>
        <c:gapWidth val="30"/>
        <c:axId val="1783528480"/>
        <c:axId val="1783521280"/>
      </c:barChart>
      <c:catAx>
        <c:axId val="1783528480"/>
        <c:scaling>
          <c:orientation val="minMax"/>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783521280"/>
        <c:crosses val="autoZero"/>
        <c:auto val="1"/>
        <c:lblAlgn val="ctr"/>
        <c:lblOffset val="100"/>
        <c:noMultiLvlLbl val="0"/>
      </c:catAx>
      <c:valAx>
        <c:axId val="1783521280"/>
        <c:scaling>
          <c:orientation val="minMax"/>
        </c:scaling>
        <c:delete val="0"/>
        <c:axPos val="b"/>
        <c:numFmt formatCode="&quot;$&quot;#,##0" sourceLinked="1"/>
        <c:majorTickMark val="out"/>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1783528480"/>
        <c:crosses val="autoZero"/>
        <c:crossBetween val="between"/>
        <c:majorUnit val="20000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accent2">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 Tables'!$A$60:$A$62</c:f>
              <c:strCache>
                <c:ptCount val="3"/>
                <c:pt idx="0">
                  <c:v>Urban</c:v>
                </c:pt>
                <c:pt idx="1">
                  <c:v>Suburban</c:v>
                </c:pt>
                <c:pt idx="2">
                  <c:v>Rural</c:v>
                </c:pt>
              </c:strCache>
            </c:strRef>
          </c:cat>
          <c:val>
            <c:numRef>
              <c:f>'Pivot Tables'!$B$60:$B$62</c:f>
              <c:numCache>
                <c:formatCode>"$"#,##0</c:formatCode>
                <c:ptCount val="3"/>
                <c:pt idx="0">
                  <c:v>0</c:v>
                </c:pt>
                <c:pt idx="1">
                  <c:v>9082551</c:v>
                </c:pt>
                <c:pt idx="2">
                  <c:v>0</c:v>
                </c:pt>
              </c:numCache>
            </c:numRef>
          </c:val>
          <c:extLst>
            <c:ext xmlns:c16="http://schemas.microsoft.com/office/drawing/2014/chart" uri="{C3380CC4-5D6E-409C-BE32-E72D297353CC}">
              <c16:uniqueId val="{00000000-32A4-4E35-8965-742D0ABDCFF8}"/>
            </c:ext>
          </c:extLst>
        </c:ser>
        <c:dLbls>
          <c:showLegendKey val="0"/>
          <c:showVal val="0"/>
          <c:showCatName val="0"/>
          <c:showSerName val="0"/>
          <c:showPercent val="0"/>
          <c:showBubbleSize val="0"/>
        </c:dLbls>
        <c:gapWidth val="30"/>
        <c:overlap val="-27"/>
        <c:axId val="606670224"/>
        <c:axId val="606667824"/>
      </c:barChart>
      <c:catAx>
        <c:axId val="606670224"/>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606667824"/>
        <c:crosses val="autoZero"/>
        <c:auto val="1"/>
        <c:lblAlgn val="ctr"/>
        <c:lblOffset val="100"/>
        <c:noMultiLvlLbl val="0"/>
      </c:catAx>
      <c:valAx>
        <c:axId val="606667824"/>
        <c:scaling>
          <c:orientation val="minMax"/>
        </c:scaling>
        <c:delete val="0"/>
        <c:axPos val="l"/>
        <c:numFmt formatCode="&quot;$&quot;#,##0" sourceLinked="1"/>
        <c:majorTickMark val="out"/>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606670224"/>
        <c:crosses val="autoZero"/>
        <c:crossBetween val="between"/>
        <c:majorUnit val="60000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06483FEB-0819-498A-9493-9F900E4DE878}" type="doc">
      <dgm:prSet loTypeId="urn:microsoft.com/office/officeart/2005/8/layout/chevron1" loCatId="process" qsTypeId="urn:microsoft.com/office/officeart/2005/8/quickstyle/simple1" qsCatId="simple" csTypeId="urn:microsoft.com/office/officeart/2005/8/colors/accent1_2" csCatId="accent1" phldr="1"/>
      <dgm:spPr/>
    </dgm:pt>
    <dgm:pt modelId="{C58C438D-20B9-417B-905B-44CA5ED934F9}">
      <dgm:prSet phldrT="[Text]"/>
      <dgm:spPr/>
      <dgm:t>
        <a:bodyPr/>
        <a:lstStyle/>
        <a:p>
          <a:r>
            <a:rPr lang="en-US"/>
            <a:t>Excel Table</a:t>
          </a:r>
        </a:p>
      </dgm:t>
    </dgm:pt>
    <dgm:pt modelId="{8763034C-AF8A-4933-9D8B-B9034A71FF0C}" type="parTrans" cxnId="{6D80EB78-53EC-476D-81B0-2BD737D879E9}">
      <dgm:prSet/>
      <dgm:spPr/>
      <dgm:t>
        <a:bodyPr/>
        <a:lstStyle/>
        <a:p>
          <a:endParaRPr lang="en-US"/>
        </a:p>
      </dgm:t>
    </dgm:pt>
    <dgm:pt modelId="{919BB533-FFB5-41BE-A1F0-B56670B95DD9}" type="sibTrans" cxnId="{6D80EB78-53EC-476D-81B0-2BD737D879E9}">
      <dgm:prSet/>
      <dgm:spPr/>
      <dgm:t>
        <a:bodyPr/>
        <a:lstStyle/>
        <a:p>
          <a:endParaRPr lang="en-US"/>
        </a:p>
      </dgm:t>
    </dgm:pt>
    <dgm:pt modelId="{38E1AE73-9438-488B-B7A6-28DCB4E9D627}">
      <dgm:prSet phldrT="[Text]"/>
      <dgm:spPr/>
      <dgm:t>
        <a:bodyPr/>
        <a:lstStyle/>
        <a:p>
          <a:r>
            <a:rPr lang="en-US"/>
            <a:t>Pivot Tables</a:t>
          </a:r>
        </a:p>
      </dgm:t>
    </dgm:pt>
    <dgm:pt modelId="{6874B467-5C25-4243-A19E-D71824229E6C}" type="parTrans" cxnId="{18C0FDCA-164D-4F34-BFCC-28D3318E0664}">
      <dgm:prSet/>
      <dgm:spPr/>
      <dgm:t>
        <a:bodyPr/>
        <a:lstStyle/>
        <a:p>
          <a:endParaRPr lang="en-US"/>
        </a:p>
      </dgm:t>
    </dgm:pt>
    <dgm:pt modelId="{DE791FB5-B88B-46AB-83BD-FE92A2D2FD29}" type="sibTrans" cxnId="{18C0FDCA-164D-4F34-BFCC-28D3318E0664}">
      <dgm:prSet/>
      <dgm:spPr/>
      <dgm:t>
        <a:bodyPr/>
        <a:lstStyle/>
        <a:p>
          <a:endParaRPr lang="en-US"/>
        </a:p>
      </dgm:t>
    </dgm:pt>
    <dgm:pt modelId="{45077575-43A2-43F3-A4D2-8ADBC3B18DBA}">
      <dgm:prSet phldrT="[Text]"/>
      <dgm:spPr/>
      <dgm:t>
        <a:bodyPr/>
        <a:lstStyle/>
        <a:p>
          <a:r>
            <a:rPr lang="en-US"/>
            <a:t>Pivot Charts</a:t>
          </a:r>
        </a:p>
      </dgm:t>
    </dgm:pt>
    <dgm:pt modelId="{CA50ED1A-9554-48AC-9C06-61ED49CEE695}" type="parTrans" cxnId="{4392577D-084B-4B53-A57D-7B481031D5D9}">
      <dgm:prSet/>
      <dgm:spPr/>
      <dgm:t>
        <a:bodyPr/>
        <a:lstStyle/>
        <a:p>
          <a:endParaRPr lang="en-US"/>
        </a:p>
      </dgm:t>
    </dgm:pt>
    <dgm:pt modelId="{B89AE692-DAC9-4190-B0BC-F534E0BC3AB5}" type="sibTrans" cxnId="{4392577D-084B-4B53-A57D-7B481031D5D9}">
      <dgm:prSet/>
      <dgm:spPr/>
      <dgm:t>
        <a:bodyPr/>
        <a:lstStyle/>
        <a:p>
          <a:endParaRPr lang="en-US"/>
        </a:p>
      </dgm:t>
    </dgm:pt>
    <dgm:pt modelId="{DAADAF11-BC6A-4332-97BC-17F93F65ECCD}">
      <dgm:prSet phldrT="[Text]"/>
      <dgm:spPr/>
      <dgm:t>
        <a:bodyPr/>
        <a:lstStyle/>
        <a:p>
          <a:r>
            <a:rPr lang="en-US"/>
            <a:t>Slicer(s)</a:t>
          </a:r>
        </a:p>
      </dgm:t>
    </dgm:pt>
    <dgm:pt modelId="{5D7FF65E-9A9E-458A-94D8-AA0E8885D0F1}" type="parTrans" cxnId="{49575EDD-EE5A-4B49-9500-F38F1ECAD813}">
      <dgm:prSet/>
      <dgm:spPr/>
      <dgm:t>
        <a:bodyPr/>
        <a:lstStyle/>
        <a:p>
          <a:endParaRPr lang="en-US"/>
        </a:p>
      </dgm:t>
    </dgm:pt>
    <dgm:pt modelId="{C0B19788-7970-4D85-8D79-B40F531FF3CD}" type="sibTrans" cxnId="{49575EDD-EE5A-4B49-9500-F38F1ECAD813}">
      <dgm:prSet/>
      <dgm:spPr/>
      <dgm:t>
        <a:bodyPr/>
        <a:lstStyle/>
        <a:p>
          <a:endParaRPr lang="en-US"/>
        </a:p>
      </dgm:t>
    </dgm:pt>
    <dgm:pt modelId="{08F78718-A911-48E2-9756-3F9983EA0E23}" type="pres">
      <dgm:prSet presAssocID="{06483FEB-0819-498A-9493-9F900E4DE878}" presName="Name0" presStyleCnt="0">
        <dgm:presLayoutVars>
          <dgm:dir/>
          <dgm:animLvl val="lvl"/>
          <dgm:resizeHandles val="exact"/>
        </dgm:presLayoutVars>
      </dgm:prSet>
      <dgm:spPr/>
    </dgm:pt>
    <dgm:pt modelId="{A6B0C4FD-50F8-4D36-A537-11A3C264EEE6}" type="pres">
      <dgm:prSet presAssocID="{C58C438D-20B9-417B-905B-44CA5ED934F9}" presName="parTxOnly" presStyleLbl="node1" presStyleIdx="0" presStyleCnt="4">
        <dgm:presLayoutVars>
          <dgm:chMax val="0"/>
          <dgm:chPref val="0"/>
          <dgm:bulletEnabled val="1"/>
        </dgm:presLayoutVars>
      </dgm:prSet>
      <dgm:spPr/>
    </dgm:pt>
    <dgm:pt modelId="{89802A86-AB38-45B2-9906-E18FBF3453A0}" type="pres">
      <dgm:prSet presAssocID="{919BB533-FFB5-41BE-A1F0-B56670B95DD9}" presName="parTxOnlySpace" presStyleCnt="0"/>
      <dgm:spPr/>
    </dgm:pt>
    <dgm:pt modelId="{0E46C019-7DAC-448D-91F3-54276B723A81}" type="pres">
      <dgm:prSet presAssocID="{38E1AE73-9438-488B-B7A6-28DCB4E9D627}" presName="parTxOnly" presStyleLbl="node1" presStyleIdx="1" presStyleCnt="4">
        <dgm:presLayoutVars>
          <dgm:chMax val="0"/>
          <dgm:chPref val="0"/>
          <dgm:bulletEnabled val="1"/>
        </dgm:presLayoutVars>
      </dgm:prSet>
      <dgm:spPr/>
    </dgm:pt>
    <dgm:pt modelId="{DD850662-4A9A-44DA-BC25-17F2DE34B796}" type="pres">
      <dgm:prSet presAssocID="{DE791FB5-B88B-46AB-83BD-FE92A2D2FD29}" presName="parTxOnlySpace" presStyleCnt="0"/>
      <dgm:spPr/>
    </dgm:pt>
    <dgm:pt modelId="{2A3C9221-469C-47C9-BA2D-C4047B3DD2C4}" type="pres">
      <dgm:prSet presAssocID="{45077575-43A2-43F3-A4D2-8ADBC3B18DBA}" presName="parTxOnly" presStyleLbl="node1" presStyleIdx="2" presStyleCnt="4">
        <dgm:presLayoutVars>
          <dgm:chMax val="0"/>
          <dgm:chPref val="0"/>
          <dgm:bulletEnabled val="1"/>
        </dgm:presLayoutVars>
      </dgm:prSet>
      <dgm:spPr/>
    </dgm:pt>
    <dgm:pt modelId="{3DA0E611-9C98-46F0-9C2D-79127E551092}" type="pres">
      <dgm:prSet presAssocID="{B89AE692-DAC9-4190-B0BC-F534E0BC3AB5}" presName="parTxOnlySpace" presStyleCnt="0"/>
      <dgm:spPr/>
    </dgm:pt>
    <dgm:pt modelId="{48C307BA-59C0-4C77-B33B-579279F5C7FA}" type="pres">
      <dgm:prSet presAssocID="{DAADAF11-BC6A-4332-97BC-17F93F65ECCD}" presName="parTxOnly" presStyleLbl="node1" presStyleIdx="3" presStyleCnt="4">
        <dgm:presLayoutVars>
          <dgm:chMax val="0"/>
          <dgm:chPref val="0"/>
          <dgm:bulletEnabled val="1"/>
        </dgm:presLayoutVars>
      </dgm:prSet>
      <dgm:spPr/>
    </dgm:pt>
  </dgm:ptLst>
  <dgm:cxnLst>
    <dgm:cxn modelId="{2C38352B-0EE1-4E4F-887B-D830F9B5791D}" type="presOf" srcId="{06483FEB-0819-498A-9493-9F900E4DE878}" destId="{08F78718-A911-48E2-9756-3F9983EA0E23}" srcOrd="0" destOrd="0" presId="urn:microsoft.com/office/officeart/2005/8/layout/chevron1"/>
    <dgm:cxn modelId="{351AA936-4661-4FA7-8768-E409F67D133B}" type="presOf" srcId="{45077575-43A2-43F3-A4D2-8ADBC3B18DBA}" destId="{2A3C9221-469C-47C9-BA2D-C4047B3DD2C4}" srcOrd="0" destOrd="0" presId="urn:microsoft.com/office/officeart/2005/8/layout/chevron1"/>
    <dgm:cxn modelId="{0624B164-A2C4-4561-92E3-7F26B833DE68}" type="presOf" srcId="{C58C438D-20B9-417B-905B-44CA5ED934F9}" destId="{A6B0C4FD-50F8-4D36-A537-11A3C264EEE6}" srcOrd="0" destOrd="0" presId="urn:microsoft.com/office/officeart/2005/8/layout/chevron1"/>
    <dgm:cxn modelId="{86EA134F-7D43-4DA4-A61F-B07A75B2E7DC}" type="presOf" srcId="{DAADAF11-BC6A-4332-97BC-17F93F65ECCD}" destId="{48C307BA-59C0-4C77-B33B-579279F5C7FA}" srcOrd="0" destOrd="0" presId="urn:microsoft.com/office/officeart/2005/8/layout/chevron1"/>
    <dgm:cxn modelId="{6D80EB78-53EC-476D-81B0-2BD737D879E9}" srcId="{06483FEB-0819-498A-9493-9F900E4DE878}" destId="{C58C438D-20B9-417B-905B-44CA5ED934F9}" srcOrd="0" destOrd="0" parTransId="{8763034C-AF8A-4933-9D8B-B9034A71FF0C}" sibTransId="{919BB533-FFB5-41BE-A1F0-B56670B95DD9}"/>
    <dgm:cxn modelId="{4392577D-084B-4B53-A57D-7B481031D5D9}" srcId="{06483FEB-0819-498A-9493-9F900E4DE878}" destId="{45077575-43A2-43F3-A4D2-8ADBC3B18DBA}" srcOrd="2" destOrd="0" parTransId="{CA50ED1A-9554-48AC-9C06-61ED49CEE695}" sibTransId="{B89AE692-DAC9-4190-B0BC-F534E0BC3AB5}"/>
    <dgm:cxn modelId="{18C0FDCA-164D-4F34-BFCC-28D3318E0664}" srcId="{06483FEB-0819-498A-9493-9F900E4DE878}" destId="{38E1AE73-9438-488B-B7A6-28DCB4E9D627}" srcOrd="1" destOrd="0" parTransId="{6874B467-5C25-4243-A19E-D71824229E6C}" sibTransId="{DE791FB5-B88B-46AB-83BD-FE92A2D2FD29}"/>
    <dgm:cxn modelId="{F89251D2-0351-4941-AA36-A9769D67308A}" type="presOf" srcId="{38E1AE73-9438-488B-B7A6-28DCB4E9D627}" destId="{0E46C019-7DAC-448D-91F3-54276B723A81}" srcOrd="0" destOrd="0" presId="urn:microsoft.com/office/officeart/2005/8/layout/chevron1"/>
    <dgm:cxn modelId="{49575EDD-EE5A-4B49-9500-F38F1ECAD813}" srcId="{06483FEB-0819-498A-9493-9F900E4DE878}" destId="{DAADAF11-BC6A-4332-97BC-17F93F65ECCD}" srcOrd="3" destOrd="0" parTransId="{5D7FF65E-9A9E-458A-94D8-AA0E8885D0F1}" sibTransId="{C0B19788-7970-4D85-8D79-B40F531FF3CD}"/>
    <dgm:cxn modelId="{546AE37A-477A-47BC-851A-AD2463AA4095}" type="presParOf" srcId="{08F78718-A911-48E2-9756-3F9983EA0E23}" destId="{A6B0C4FD-50F8-4D36-A537-11A3C264EEE6}" srcOrd="0" destOrd="0" presId="urn:microsoft.com/office/officeart/2005/8/layout/chevron1"/>
    <dgm:cxn modelId="{DBE80718-529A-491F-BB28-C731C0218073}" type="presParOf" srcId="{08F78718-A911-48E2-9756-3F9983EA0E23}" destId="{89802A86-AB38-45B2-9906-E18FBF3453A0}" srcOrd="1" destOrd="0" presId="urn:microsoft.com/office/officeart/2005/8/layout/chevron1"/>
    <dgm:cxn modelId="{A40C0144-2825-4703-A7C4-BB5757BA7CFD}" type="presParOf" srcId="{08F78718-A911-48E2-9756-3F9983EA0E23}" destId="{0E46C019-7DAC-448D-91F3-54276B723A81}" srcOrd="2" destOrd="0" presId="urn:microsoft.com/office/officeart/2005/8/layout/chevron1"/>
    <dgm:cxn modelId="{3ADB2DC0-F22D-4DB8-9541-88048FA1DB04}" type="presParOf" srcId="{08F78718-A911-48E2-9756-3F9983EA0E23}" destId="{DD850662-4A9A-44DA-BC25-17F2DE34B796}" srcOrd="3" destOrd="0" presId="urn:microsoft.com/office/officeart/2005/8/layout/chevron1"/>
    <dgm:cxn modelId="{60370A31-729A-45CB-BC5F-68276153A4D4}" type="presParOf" srcId="{08F78718-A911-48E2-9756-3F9983EA0E23}" destId="{2A3C9221-469C-47C9-BA2D-C4047B3DD2C4}" srcOrd="4" destOrd="0" presId="urn:microsoft.com/office/officeart/2005/8/layout/chevron1"/>
    <dgm:cxn modelId="{3AE9EBFE-6CFB-4609-BE5D-F9A8B4F6A2DC}" type="presParOf" srcId="{08F78718-A911-48E2-9756-3F9983EA0E23}" destId="{3DA0E611-9C98-46F0-9C2D-79127E551092}" srcOrd="5" destOrd="0" presId="urn:microsoft.com/office/officeart/2005/8/layout/chevron1"/>
    <dgm:cxn modelId="{96EED345-4353-493E-9D22-959C097AA5CA}" type="presParOf" srcId="{08F78718-A911-48E2-9756-3F9983EA0E23}" destId="{48C307BA-59C0-4C77-B33B-579279F5C7FA}" srcOrd="6" destOrd="0" presId="urn:microsoft.com/office/officeart/2005/8/layout/chevron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A6B0C4FD-50F8-4D36-A537-11A3C264EEE6}">
      <dsp:nvSpPr>
        <dsp:cNvPr id="0" name=""/>
        <dsp:cNvSpPr/>
      </dsp:nvSpPr>
      <dsp:spPr>
        <a:xfrm>
          <a:off x="2120" y="308719"/>
          <a:ext cx="1234529" cy="493811"/>
        </a:xfrm>
        <a:prstGeom prst="chevron">
          <a:avLst/>
        </a:prstGeom>
        <a:solidFill>
          <a:schemeClr val="accent1">
            <a:hueOff val="0"/>
            <a:satOff val="0"/>
            <a:lumOff val="0"/>
            <a:alphaOff val="0"/>
          </a:schemeClr>
        </a:solidFill>
        <a:ln w="1905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2007" tIns="17336" rIns="17336" bIns="17336" numCol="1" spcCol="1270" anchor="ctr" anchorCtr="0">
          <a:noAutofit/>
        </a:bodyPr>
        <a:lstStyle/>
        <a:p>
          <a:pPr marL="0" lvl="0" indent="0" algn="ctr" defTabSz="577850">
            <a:lnSpc>
              <a:spcPct val="90000"/>
            </a:lnSpc>
            <a:spcBef>
              <a:spcPct val="0"/>
            </a:spcBef>
            <a:spcAft>
              <a:spcPct val="35000"/>
            </a:spcAft>
            <a:buNone/>
          </a:pPr>
          <a:r>
            <a:rPr lang="en-US" sz="1300" kern="1200"/>
            <a:t>Excel Table</a:t>
          </a:r>
        </a:p>
      </dsp:txBody>
      <dsp:txXfrm>
        <a:off x="249026" y="308719"/>
        <a:ext cx="740718" cy="493811"/>
      </dsp:txXfrm>
    </dsp:sp>
    <dsp:sp modelId="{0E46C019-7DAC-448D-91F3-54276B723A81}">
      <dsp:nvSpPr>
        <dsp:cNvPr id="0" name=""/>
        <dsp:cNvSpPr/>
      </dsp:nvSpPr>
      <dsp:spPr>
        <a:xfrm>
          <a:off x="1113197" y="308719"/>
          <a:ext cx="1234529" cy="493811"/>
        </a:xfrm>
        <a:prstGeom prst="chevron">
          <a:avLst/>
        </a:prstGeom>
        <a:solidFill>
          <a:schemeClr val="accent1">
            <a:hueOff val="0"/>
            <a:satOff val="0"/>
            <a:lumOff val="0"/>
            <a:alphaOff val="0"/>
          </a:schemeClr>
        </a:solidFill>
        <a:ln w="1905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2007" tIns="17336" rIns="17336" bIns="17336" numCol="1" spcCol="1270" anchor="ctr" anchorCtr="0">
          <a:noAutofit/>
        </a:bodyPr>
        <a:lstStyle/>
        <a:p>
          <a:pPr marL="0" lvl="0" indent="0" algn="ctr" defTabSz="577850">
            <a:lnSpc>
              <a:spcPct val="90000"/>
            </a:lnSpc>
            <a:spcBef>
              <a:spcPct val="0"/>
            </a:spcBef>
            <a:spcAft>
              <a:spcPct val="35000"/>
            </a:spcAft>
            <a:buNone/>
          </a:pPr>
          <a:r>
            <a:rPr lang="en-US" sz="1300" kern="1200"/>
            <a:t>Pivot Tables</a:t>
          </a:r>
        </a:p>
      </dsp:txBody>
      <dsp:txXfrm>
        <a:off x="1360103" y="308719"/>
        <a:ext cx="740718" cy="493811"/>
      </dsp:txXfrm>
    </dsp:sp>
    <dsp:sp modelId="{2A3C9221-469C-47C9-BA2D-C4047B3DD2C4}">
      <dsp:nvSpPr>
        <dsp:cNvPr id="0" name=""/>
        <dsp:cNvSpPr/>
      </dsp:nvSpPr>
      <dsp:spPr>
        <a:xfrm>
          <a:off x="2224273" y="308719"/>
          <a:ext cx="1234529" cy="493811"/>
        </a:xfrm>
        <a:prstGeom prst="chevron">
          <a:avLst/>
        </a:prstGeom>
        <a:solidFill>
          <a:schemeClr val="accent1">
            <a:hueOff val="0"/>
            <a:satOff val="0"/>
            <a:lumOff val="0"/>
            <a:alphaOff val="0"/>
          </a:schemeClr>
        </a:solidFill>
        <a:ln w="1905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2007" tIns="17336" rIns="17336" bIns="17336" numCol="1" spcCol="1270" anchor="ctr" anchorCtr="0">
          <a:noAutofit/>
        </a:bodyPr>
        <a:lstStyle/>
        <a:p>
          <a:pPr marL="0" lvl="0" indent="0" algn="ctr" defTabSz="577850">
            <a:lnSpc>
              <a:spcPct val="90000"/>
            </a:lnSpc>
            <a:spcBef>
              <a:spcPct val="0"/>
            </a:spcBef>
            <a:spcAft>
              <a:spcPct val="35000"/>
            </a:spcAft>
            <a:buNone/>
          </a:pPr>
          <a:r>
            <a:rPr lang="en-US" sz="1300" kern="1200"/>
            <a:t>Pivot Charts</a:t>
          </a:r>
        </a:p>
      </dsp:txBody>
      <dsp:txXfrm>
        <a:off x="2471179" y="308719"/>
        <a:ext cx="740718" cy="493811"/>
      </dsp:txXfrm>
    </dsp:sp>
    <dsp:sp modelId="{48C307BA-59C0-4C77-B33B-579279F5C7FA}">
      <dsp:nvSpPr>
        <dsp:cNvPr id="0" name=""/>
        <dsp:cNvSpPr/>
      </dsp:nvSpPr>
      <dsp:spPr>
        <a:xfrm>
          <a:off x="3335349" y="308719"/>
          <a:ext cx="1234529" cy="493811"/>
        </a:xfrm>
        <a:prstGeom prst="chevron">
          <a:avLst/>
        </a:prstGeom>
        <a:solidFill>
          <a:schemeClr val="accent1">
            <a:hueOff val="0"/>
            <a:satOff val="0"/>
            <a:lumOff val="0"/>
            <a:alphaOff val="0"/>
          </a:schemeClr>
        </a:solidFill>
        <a:ln w="1905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52007" tIns="17336" rIns="17336" bIns="17336" numCol="1" spcCol="1270" anchor="ctr" anchorCtr="0">
          <a:noAutofit/>
        </a:bodyPr>
        <a:lstStyle/>
        <a:p>
          <a:pPr marL="0" lvl="0" indent="0" algn="ctr" defTabSz="577850">
            <a:lnSpc>
              <a:spcPct val="90000"/>
            </a:lnSpc>
            <a:spcBef>
              <a:spcPct val="0"/>
            </a:spcBef>
            <a:spcAft>
              <a:spcPct val="35000"/>
            </a:spcAft>
            <a:buNone/>
          </a:pPr>
          <a:r>
            <a:rPr lang="en-US" sz="1300" kern="1200"/>
            <a:t>Slicer(s)</a:t>
          </a:r>
        </a:p>
      </dsp:txBody>
      <dsp:txXfrm>
        <a:off x="3582255" y="308719"/>
        <a:ext cx="740718" cy="493811"/>
      </dsp:txXfrm>
    </dsp:sp>
  </dsp:spTree>
</dsp:drawing>
</file>

<file path=xl/diagrams/layout1.xml><?xml version="1.0" encoding="utf-8"?>
<dgm:layoutDef xmlns:dgm="http://schemas.openxmlformats.org/drawingml/2006/diagram" xmlns:a="http://schemas.openxmlformats.org/drawingml/2006/main" uniqueId="urn:microsoft.com/office/officeart/2005/8/layout/chevron1">
  <dgm:title val=""/>
  <dgm:desc val=""/>
  <dgm:catLst>
    <dgm:cat type="process" pri="9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animLvl val="lvl"/>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hoose name="Name4">
      <dgm:if name="Name5" axis="des" func="maxDepth" op="gte" val="2">
        <dgm:constrLst>
          <dgm:constr type="h" for="ch" forName="composite" refType="h"/>
          <dgm:constr type="w" for="ch" forName="composite" refType="w"/>
          <dgm:constr type="w" for="des" forName="parTx"/>
          <dgm:constr type="h" for="des" forName="parTx" op="equ"/>
          <dgm:constr type="w" for="des" forName="desTx"/>
          <dgm:constr type="h" for="des" forName="desTx" op="equ"/>
          <dgm:constr type="primFontSz" for="des" forName="parTx" val="65"/>
          <dgm:constr type="secFontSz" for="des" forName="desTx" refType="primFontSz" refFor="des" refForName="parTx" op="equ"/>
          <dgm:constr type="h" for="des" forName="parTx" refType="primFontSz" refFor="des" refForName="parTx" fact="1.5"/>
          <dgm:constr type="h" for="des" forName="desTx" refType="primFontSz" refFor="des" refForName="parTx" fact="0.5"/>
          <dgm:constr type="w" for="ch" forName="space" op="equ" val="-6"/>
        </dgm:constrLst>
        <dgm:ruleLst>
          <dgm:rule type="w" for="ch" forName="composite" val="0" fact="NaN" max="NaN"/>
          <dgm:rule type="primFontSz" for="des" forName="parTx" val="5" fact="NaN" max="NaN"/>
        </dgm:ruleLst>
        <dgm:forEach name="Name6" axis="ch" ptType="node">
          <dgm:layoutNode name="composite">
            <dgm:alg type="composite"/>
            <dgm:shape xmlns:r="http://schemas.openxmlformats.org/officeDocument/2006/relationships" r:blip="">
              <dgm:adjLst/>
            </dgm:shape>
            <dgm:presOf/>
            <dgm:choose name="Name7">
              <dgm:if name="Name8" func="var" arg="dir" op="equ" val="norm">
                <dgm:constrLst>
                  <dgm:constr type="l" for="ch" forName="parTx"/>
                  <dgm:constr type="w" for="ch" forName="parTx" refType="w"/>
                  <dgm:constr type="t" for="ch" forName="parTx"/>
                  <dgm:constr type="l" for="ch" forName="desTx"/>
                  <dgm:constr type="w" for="ch" forName="desTx" refType="w" refFor="ch" refForName="parTx" fact="0.8"/>
                  <dgm:constr type="t" for="ch" forName="desTx" refType="h" refFor="ch" refForName="parTx" fact="1.125"/>
                </dgm:constrLst>
              </dgm:if>
              <dgm:else name="Name9">
                <dgm:constrLst>
                  <dgm:constr type="l" for="ch" forName="parTx"/>
                  <dgm:constr type="w" for="ch" forName="parTx" refType="w"/>
                  <dgm:constr type="t" for="ch" forName="parTx"/>
                  <dgm:constr type="l" for="ch" forName="desTx" refType="w" fact="0.2"/>
                  <dgm:constr type="w" for="ch" forName="desTx" refType="w" refFor="ch" refForName="parTx" fact="0.8"/>
                  <dgm:constr type="t" for="ch" forName="desTx" refType="h" refFor="ch" refForName="parTx" fact="1.125"/>
                </dgm:constrLst>
              </dgm:else>
            </dgm:choose>
            <dgm:ruleLst>
              <dgm:rule type="h" val="INF" fact="NaN" max="NaN"/>
            </dgm:ruleLst>
            <dgm:layoutNode name="parTx">
              <dgm:varLst>
                <dgm:chMax val="0"/>
                <dgm:chPref val="0"/>
                <dgm:bulletEnabled val="1"/>
              </dgm:varLst>
              <dgm:alg type="tx"/>
              <dgm:choose name="Name10">
                <dgm:if name="Name11" func="var" arg="dir" op="equ" val="norm">
                  <dgm:shape xmlns:r="http://schemas.openxmlformats.org/officeDocument/2006/relationships" type="chevron" r:blip="">
                    <dgm:adjLst/>
                  </dgm:shape>
                </dgm:if>
                <dgm:else name="Name12">
                  <dgm:shape xmlns:r="http://schemas.openxmlformats.org/officeDocument/2006/relationships" rot="180" type="chevron" r:blip="">
                    <dgm:adjLst/>
                  </dgm:shape>
                </dgm:else>
              </dgm:choose>
              <dgm:presOf axis="self" ptType="node"/>
              <dgm:choose name="Name13">
                <dgm:if name="Name14" func="var" arg="dir" op="equ" val="norm">
                  <dgm:constrLst>
                    <dgm:constr type="h" refType="w" op="lte" fact="0.4"/>
                    <dgm:constr type="h"/>
                    <dgm:constr type="tMarg" refType="primFontSz" fact="0.105"/>
                    <dgm:constr type="bMarg" refType="primFontSz" fact="0.105"/>
                    <dgm:constr type="lMarg" refType="primFontSz" fact="0.315"/>
                    <dgm:constr type="rMarg" refType="primFontSz" fact="0.105"/>
                  </dgm:constrLst>
                </dgm:if>
                <dgm:else name="Name15">
                  <dgm:constrLst>
                    <dgm:constr type="h" refType="w" op="lte" fact="0.4"/>
                    <dgm:constr type="h"/>
                    <dgm:constr type="tMarg" refType="primFontSz" fact="0.105"/>
                    <dgm:constr type="bMarg" refType="primFontSz" fact="0.105"/>
                    <dgm:constr type="lMarg" refType="primFontSz" fact="0.105"/>
                    <dgm:constr type="rMarg" refType="primFontSz" fact="0.315"/>
                  </dgm:constrLst>
                </dgm:else>
              </dgm:choose>
              <dgm:ruleLst>
                <dgm:rule type="h" val="INF" fact="NaN" max="NaN"/>
              </dgm:ruleLst>
            </dgm:layoutNode>
            <dgm:layoutNode name="desTx" styleLbl="revTx">
              <dgm:varLst>
                <dgm:bulletEnabled val="1"/>
              </dgm:varLst>
              <dgm:alg type="tx">
                <dgm:param type="stBulletLvl" val="1"/>
              </dgm:alg>
              <dgm:choose name="Name16">
                <dgm:if name="Name17" axis="ch" ptType="node" func="cnt" op="gte" val="1">
                  <dgm:shape xmlns:r="http://schemas.openxmlformats.org/officeDocument/2006/relationships" type="rect" r:blip="">
                    <dgm:adjLst/>
                  </dgm:shape>
                </dgm:if>
                <dgm:else name="Name18">
                  <dgm:shape xmlns:r="http://schemas.openxmlformats.org/officeDocument/2006/relationships" type="rect" r:blip="" hideGeom="1">
                    <dgm:adjLst/>
                  </dgm:shape>
                </dgm:else>
              </dgm:choose>
              <dgm:presOf axis="des" ptType="node"/>
              <dgm:constrLst>
                <dgm:constr type="secFontSz" val="65"/>
                <dgm:constr type="primFontSz" refType="secFontSz"/>
                <dgm:constr type="h"/>
                <dgm:constr type="tMarg"/>
                <dgm:constr type="bMarg"/>
                <dgm:constr type="rMarg"/>
                <dgm:constr type="lMarg"/>
              </dgm:constrLst>
              <dgm:ruleLst>
                <dgm:rule type="h" val="INF" fact="NaN" max="NaN"/>
              </dgm:ruleLst>
            </dgm:layoutNode>
          </dgm:layoutNode>
          <dgm:forEach name="Name19" axis="followSib" ptType="sibTrans" cnt="1">
            <dgm:layoutNode name="space">
              <dgm:alg type="sp"/>
              <dgm:shape xmlns:r="http://schemas.openxmlformats.org/officeDocument/2006/relationships" r:blip="">
                <dgm:adjLst/>
              </dgm:shape>
              <dgm:presOf/>
              <dgm:constrLst/>
              <dgm:ruleLst/>
            </dgm:layoutNode>
          </dgm:forEach>
        </dgm:forEach>
      </dgm:if>
      <dgm:else name="Name20">
        <dgm:constrLst>
          <dgm:constr type="w" for="ch" forName="parTxOnly" refType="w"/>
          <dgm:constr type="h" for="des" forName="parTxOnly" op="equ"/>
          <dgm:constr type="primFontSz" for="des" forName="parTxOnly" op="equ" val="65"/>
          <dgm:constr type="w" for="ch" forName="parTxOnlySpace" refType="w" refFor="ch" refForName="parTxOnly" fact="-0.1"/>
        </dgm:constrLst>
        <dgm:ruleLst/>
        <dgm:forEach name="Name21" axis="ch" ptType="node">
          <dgm:layoutNode name="parTxOnly">
            <dgm:varLst>
              <dgm:chMax val="0"/>
              <dgm:chPref val="0"/>
              <dgm:bulletEnabled val="1"/>
            </dgm:varLst>
            <dgm:alg type="tx"/>
            <dgm:choose name="Name22">
              <dgm:if name="Name23" func="var" arg="dir" op="equ" val="norm">
                <dgm:shape xmlns:r="http://schemas.openxmlformats.org/officeDocument/2006/relationships" type="chevron" r:blip="">
                  <dgm:adjLst/>
                </dgm:shape>
              </dgm:if>
              <dgm:else name="Name24">
                <dgm:shape xmlns:r="http://schemas.openxmlformats.org/officeDocument/2006/relationships" rot="180" type="chevron" r:blip="">
                  <dgm:adjLst/>
                </dgm:shape>
              </dgm:else>
            </dgm:choose>
            <dgm:presOf axis="self" ptType="node"/>
            <dgm:choose name="Name25">
              <dgm:if name="Name26" func="var" arg="dir" op="equ" val="norm">
                <dgm:constrLst>
                  <dgm:constr type="h" refType="w" op="equ" fact="0.4"/>
                  <dgm:constr type="tMarg" refType="primFontSz" fact="0.105"/>
                  <dgm:constr type="bMarg" refType="primFontSz" fact="0.105"/>
                  <dgm:constr type="lMarg" refType="primFontSz" fact="0.315"/>
                  <dgm:constr type="rMarg" refType="primFontSz" fact="0.105"/>
                </dgm:constrLst>
              </dgm:if>
              <dgm:else name="Name27">
                <dgm:constrLst>
                  <dgm:constr type="h" refType="w" op="equ" fact="0.4"/>
                  <dgm:constr type="tMarg" refType="primFontSz" fact="0.105"/>
                  <dgm:constr type="bMarg" refType="primFontSz" fact="0.105"/>
                  <dgm:constr type="lMarg" refType="primFontSz" fact="0.105"/>
                  <dgm:constr type="rMarg" refType="primFontSz" fact="0.315"/>
                </dgm:constrLst>
              </dgm:else>
            </dgm:choose>
            <dgm:ruleLst>
              <dgm:rule type="primFontSz" val="5" fact="NaN" max="NaN"/>
            </dgm:ruleLst>
          </dgm:layoutNode>
          <dgm:forEach name="Name28" axis="followSib" ptType="sibTrans" cnt="1">
            <dgm:layoutNode name="parTxOnlySpace">
              <dgm:alg type="sp"/>
              <dgm:shape xmlns:r="http://schemas.openxmlformats.org/officeDocument/2006/relationships" r:blip="">
                <dgm:adjLst/>
              </dgm:shape>
              <dgm:presOf/>
              <dgm:constrLst/>
              <dgm:ruleLst/>
            </dgm:layoutNode>
          </dgm:forEach>
        </dgm:forEach>
      </dgm:else>
    </dgm:choose>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19050</xdr:colOff>
      <xdr:row>32</xdr:row>
      <xdr:rowOff>25400</xdr:rowOff>
    </xdr:from>
    <xdr:to>
      <xdr:col>1</xdr:col>
      <xdr:colOff>234950</xdr:colOff>
      <xdr:row>37</xdr:row>
      <xdr:rowOff>57150</xdr:rowOff>
    </xdr:to>
    <xdr:graphicFrame macro="">
      <xdr:nvGraphicFramePr>
        <xdr:cNvPr id="2" name="Diagram 1">
          <a:extLst>
            <a:ext uri="{FF2B5EF4-FFF2-40B4-BE49-F238E27FC236}">
              <a16:creationId xmlns:a16="http://schemas.microsoft.com/office/drawing/2014/main" id="{CFB464E4-CE10-86C9-36F8-CE42520C777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23</xdr:row>
      <xdr:rowOff>41672</xdr:rowOff>
    </xdr:from>
    <xdr:to>
      <xdr:col>12</xdr:col>
      <xdr:colOff>38100</xdr:colOff>
      <xdr:row>35</xdr:row>
      <xdr:rowOff>194072</xdr:rowOff>
    </xdr:to>
    <xdr:graphicFrame macro="">
      <xdr:nvGraphicFramePr>
        <xdr:cNvPr id="5" name="Chart 4">
          <a:extLst>
            <a:ext uri="{FF2B5EF4-FFF2-40B4-BE49-F238E27FC236}">
              <a16:creationId xmlns:a16="http://schemas.microsoft.com/office/drawing/2014/main" id="{A5EAFA4C-9213-4532-90F3-CEBB6E3100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14287</xdr:colOff>
      <xdr:row>22</xdr:row>
      <xdr:rowOff>260746</xdr:rowOff>
    </xdr:from>
    <xdr:to>
      <xdr:col>21</xdr:col>
      <xdr:colOff>52387</xdr:colOff>
      <xdr:row>36</xdr:row>
      <xdr:rowOff>117871</xdr:rowOff>
    </xdr:to>
    <xdr:graphicFrame macro="">
      <xdr:nvGraphicFramePr>
        <xdr:cNvPr id="6" name="Chart 5">
          <a:extLst>
            <a:ext uri="{FF2B5EF4-FFF2-40B4-BE49-F238E27FC236}">
              <a16:creationId xmlns:a16="http://schemas.microsoft.com/office/drawing/2014/main" id="{1EF648A1-3DC7-4CB9-A555-B54573E876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5</xdr:row>
      <xdr:rowOff>180974</xdr:rowOff>
    </xdr:from>
    <xdr:to>
      <xdr:col>2</xdr:col>
      <xdr:colOff>226484</xdr:colOff>
      <xdr:row>19</xdr:row>
      <xdr:rowOff>119063</xdr:rowOff>
    </xdr:to>
    <mc:AlternateContent xmlns:mc="http://schemas.openxmlformats.org/markup-compatibility/2006" xmlns:a14="http://schemas.microsoft.com/office/drawing/2010/main">
      <mc:Choice Requires="a14">
        <xdr:graphicFrame macro="">
          <xdr:nvGraphicFramePr>
            <xdr:cNvPr id="7" name="Country">
              <a:extLst>
                <a:ext uri="{FF2B5EF4-FFF2-40B4-BE49-F238E27FC236}">
                  <a16:creationId xmlns:a16="http://schemas.microsoft.com/office/drawing/2014/main" id="{A37FFE61-31B4-6549-9E34-F432A63F9C43}"/>
                </a:ext>
              </a:extLst>
            </xdr:cNvPr>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0" y="1266824"/>
              <a:ext cx="1828800" cy="291941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5</xdr:col>
      <xdr:colOff>0</xdr:colOff>
      <xdr:row>6</xdr:row>
      <xdr:rowOff>123819</xdr:rowOff>
    </xdr:from>
    <xdr:to>
      <xdr:col>12</xdr:col>
      <xdr:colOff>38100</xdr:colOff>
      <xdr:row>20</xdr:row>
      <xdr:rowOff>61913</xdr:rowOff>
    </xdr:to>
    <xdr:graphicFrame macro="">
      <xdr:nvGraphicFramePr>
        <xdr:cNvPr id="8" name="Chart 7">
          <a:extLst>
            <a:ext uri="{FF2B5EF4-FFF2-40B4-BE49-F238E27FC236}">
              <a16:creationId xmlns:a16="http://schemas.microsoft.com/office/drawing/2014/main" id="{59423AE1-176B-42A5-A184-66E491D251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6</xdr:row>
      <xdr:rowOff>123819</xdr:rowOff>
    </xdr:from>
    <xdr:to>
      <xdr:col>20</xdr:col>
      <xdr:colOff>438150</xdr:colOff>
      <xdr:row>20</xdr:row>
      <xdr:rowOff>0</xdr:rowOff>
    </xdr:to>
    <xdr:graphicFrame macro="">
      <xdr:nvGraphicFramePr>
        <xdr:cNvPr id="9" name="Chart 8">
          <a:extLst>
            <a:ext uri="{FF2B5EF4-FFF2-40B4-BE49-F238E27FC236}">
              <a16:creationId xmlns:a16="http://schemas.microsoft.com/office/drawing/2014/main" id="{B52F823B-94D7-42D3-9311-41BD63B8AA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20</xdr:row>
      <xdr:rowOff>190499</xdr:rowOff>
    </xdr:from>
    <xdr:to>
      <xdr:col>2</xdr:col>
      <xdr:colOff>226484</xdr:colOff>
      <xdr:row>27</xdr:row>
      <xdr:rowOff>27516</xdr:rowOff>
    </xdr:to>
    <mc:AlternateContent xmlns:mc="http://schemas.openxmlformats.org/markup-compatibility/2006" xmlns:a14="http://schemas.microsoft.com/office/drawing/2010/main">
      <mc:Choice Requires="a14">
        <xdr:graphicFrame macro="">
          <xdr:nvGraphicFramePr>
            <xdr:cNvPr id="11" name="Staff Member">
              <a:extLst>
                <a:ext uri="{FF2B5EF4-FFF2-40B4-BE49-F238E27FC236}">
                  <a16:creationId xmlns:a16="http://schemas.microsoft.com/office/drawing/2014/main" id="{52145B38-C05B-49D5-B0CE-3F364084E79B}"/>
                </a:ext>
              </a:extLst>
            </xdr:cNvPr>
            <xdr:cNvGraphicFramePr/>
          </xdr:nvGraphicFramePr>
          <xdr:xfrm>
            <a:off x="0" y="0"/>
            <a:ext cx="0" cy="0"/>
          </xdr:xfrm>
          <a:graphic>
            <a:graphicData uri="http://schemas.microsoft.com/office/drawing/2010/slicer">
              <sle:slicer xmlns:sle="http://schemas.microsoft.com/office/drawing/2010/slicer" name="Staff Member"/>
            </a:graphicData>
          </a:graphic>
        </xdr:graphicFrame>
      </mc:Choice>
      <mc:Fallback xmlns="">
        <xdr:sp macro="" textlink="">
          <xdr:nvSpPr>
            <xdr:cNvPr id="0" name=""/>
            <xdr:cNvSpPr>
              <a:spLocks noTextEdit="1"/>
            </xdr:cNvSpPr>
          </xdr:nvSpPr>
          <xdr:spPr>
            <a:xfrm>
              <a:off x="0" y="4571999"/>
              <a:ext cx="1821922" cy="137292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n K. Emery" refreshedDate="45593.52555150463" createdVersion="8" refreshedVersion="8" minRefreshableVersion="3" recordCount="100" xr:uid="{A707E309-9754-4CC8-929B-A161629350D7}">
  <cacheSource type="worksheet">
    <worksheetSource ref="A1:Q101" sheet="Dataset"/>
  </cacheSource>
  <cacheFields count="20">
    <cacheField name="Grantee name" numFmtId="0">
      <sharedItems containsBlank="1" count="14">
        <s v="Organization A"/>
        <s v="Organization E"/>
        <s v="Organization B"/>
        <s v="Organization D"/>
        <s v="Organization H"/>
        <s v="Organization G"/>
        <s v="Organization C"/>
        <s v="Organization F"/>
        <m u="1"/>
        <s v="Organization I" u="1"/>
        <s v="Organization J" u="1"/>
        <s v="Organization K" u="1"/>
        <s v="Organization L" u="1"/>
        <s v="Organization M" u="1"/>
      </sharedItems>
    </cacheField>
    <cacheField name="Project description" numFmtId="0">
      <sharedItems/>
    </cacheField>
    <cacheField name="Staff Member" numFmtId="0">
      <sharedItems count="3">
        <s v="Ann Emery"/>
        <s v="Frank Funder"/>
        <s v="Gwen Grantmaker"/>
      </sharedItems>
    </cacheField>
    <cacheField name="Country" numFmtId="0">
      <sharedItems containsBlank="1" count="13">
        <s v="El Salvador"/>
        <s v="Chile"/>
        <s v="Honduras"/>
        <s v="Mexico"/>
        <s v="Zambia"/>
        <s v="India"/>
        <s v="Peru"/>
        <s v="Ukraine"/>
        <s v="Colombia" u="1"/>
        <s v="United States" u="1"/>
        <s v="Guatemala" u="1"/>
        <s v="Rwanda" u="1"/>
        <m u="1"/>
      </sharedItems>
    </cacheField>
    <cacheField name="Primary Geography" numFmtId="0">
      <sharedItems/>
    </cacheField>
    <cacheField name="Start Date" numFmtId="14">
      <sharedItems containsSemiMixedTypes="0" containsNonDate="0" containsDate="1" containsString="0" minDate="2021-01-01T00:00:00" maxDate="2024-01-02T00:00:00" count="4">
        <d v="2021-01-01T00:00:00"/>
        <d v="2022-01-01T00:00:00"/>
        <d v="2023-01-01T00:00:00"/>
        <d v="2024-01-01T00:00:00"/>
      </sharedItems>
      <fieldGroup par="19"/>
    </cacheField>
    <cacheField name="End Date" numFmtId="14">
      <sharedItems containsSemiMixedTypes="0" containsNonDate="0" containsDate="1" containsString="0" minDate="2021-12-31T00:00:00" maxDate="2025-01-01T00:00:00"/>
    </cacheField>
    <cacheField name="Requested Amount" numFmtId="164">
      <sharedItems containsSemiMixedTypes="0" containsString="0" containsNumber="1" minValue="49343.8" maxValue="2080966.8000000003"/>
    </cacheField>
    <cacheField name="Funded Amount" numFmtId="164">
      <sharedItems containsSemiMixedTypes="0" containsString="0" containsNumber="1" containsInteger="1" minValue="44858" maxValue="2000000"/>
    </cacheField>
    <cacheField name="Requested vs Funded - Difference" numFmtId="164">
      <sharedItems containsSemiMixedTypes="0" containsString="0" containsNumber="1" minValue="-189178.80000000028" maxValue="0"/>
    </cacheField>
    <cacheField name="Restricted or Unrestricted" numFmtId="164">
      <sharedItems count="2">
        <s v="Restricted"/>
        <s v="Unrestricted"/>
      </sharedItems>
    </cacheField>
    <cacheField name="Renewal or New" numFmtId="164">
      <sharedItems/>
    </cacheField>
    <cacheField name="Category" numFmtId="0">
      <sharedItems/>
    </cacheField>
    <cacheField name="Primary Geography - Proper" numFmtId="0">
      <sharedItems count="4">
        <s v="Rural"/>
        <s v="Suburban"/>
        <s v="Urban"/>
        <s v="" u="1"/>
      </sharedItems>
    </cacheField>
    <cacheField name="Start Year" numFmtId="1">
      <sharedItems containsSemiMixedTypes="0" containsString="0" containsNumber="1" containsInteger="1" minValue="2021" maxValue="2024"/>
    </cacheField>
    <cacheField name="Status - Completed vs. Not" numFmtId="164">
      <sharedItems/>
    </cacheField>
    <cacheField name="Status" numFmtId="0">
      <sharedItems/>
    </cacheField>
    <cacheField name="Months (Start date)" numFmtId="0" databaseField="0">
      <fieldGroup base="5">
        <rangePr groupBy="months" startDate="2021-01-01T00:00:00" endDate="2024-01-02T00:00:00"/>
        <groupItems count="14">
          <s v="&lt;1/1/2021"/>
          <s v="Jan"/>
          <s v="Feb"/>
          <s v="Mar"/>
          <s v="Apr"/>
          <s v="May"/>
          <s v="Jun"/>
          <s v="Jul"/>
          <s v="Aug"/>
          <s v="Sep"/>
          <s v="Oct"/>
          <s v="Nov"/>
          <s v="Dec"/>
          <s v="&gt;1/2/2024"/>
        </groupItems>
      </fieldGroup>
    </cacheField>
    <cacheField name="Quarters (Start date)" numFmtId="0" databaseField="0">
      <fieldGroup base="5">
        <rangePr groupBy="quarters" startDate="2021-01-01T00:00:00" endDate="2024-01-02T00:00:00"/>
        <groupItems count="6">
          <s v="&lt;1/1/2021"/>
          <s v="Qtr1"/>
          <s v="Qtr2"/>
          <s v="Qtr3"/>
          <s v="Qtr4"/>
          <s v="&gt;1/2/2024"/>
        </groupItems>
      </fieldGroup>
    </cacheField>
    <cacheField name="Years (Start date)" numFmtId="0" databaseField="0">
      <fieldGroup base="5">
        <rangePr groupBy="years" startDate="2021-01-01T00:00:00" endDate="2024-01-02T00:00:00"/>
        <groupItems count="6">
          <s v="&lt;1/1/2021"/>
          <s v="2021"/>
          <s v="2022"/>
          <s v="2023"/>
          <s v="2024"/>
          <s v="&gt;1/2/2024"/>
        </groupItems>
      </fieldGroup>
    </cacheField>
  </cacheFields>
  <extLst>
    <ext xmlns:x14="http://schemas.microsoft.com/office/spreadsheetml/2009/9/main" uri="{725AE2AE-9491-48be-B2B4-4EB974FC3084}">
      <x14:pivotCacheDefinition pivotCacheId="3658967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0">
  <r>
    <x v="0"/>
    <s v="Project B"/>
    <x v="0"/>
    <x v="0"/>
    <s v="RURAL"/>
    <x v="0"/>
    <d v="2021-12-31T00:00:00"/>
    <n v="1855016.9000000001"/>
    <n v="1686379"/>
    <n v="-168637.90000000014"/>
    <x v="0"/>
    <s v="New"/>
    <s v="Focus Area A"/>
    <x v="0"/>
    <n v="2021"/>
    <s v="Completed"/>
    <s v="Completed"/>
  </r>
  <r>
    <x v="0"/>
    <s v="Project B"/>
    <x v="0"/>
    <x v="0"/>
    <s v="RURAL"/>
    <x v="1"/>
    <d v="2022-12-31T00:00:00"/>
    <n v="1072755.2000000002"/>
    <n v="975232"/>
    <n v="-97523.200000000186"/>
    <x v="0"/>
    <s v="Renewal"/>
    <s v="Focus Area A"/>
    <x v="0"/>
    <n v="2022"/>
    <s v="Not Completed"/>
    <s v="Pending"/>
  </r>
  <r>
    <x v="1"/>
    <s v="Project T"/>
    <x v="1"/>
    <x v="0"/>
    <s v="RURAL"/>
    <x v="0"/>
    <d v="2021-12-31T00:00:00"/>
    <n v="250000"/>
    <n v="250000"/>
    <n v="0"/>
    <x v="0"/>
    <s v="New"/>
    <s v="Focus Area A"/>
    <x v="0"/>
    <n v="2021"/>
    <s v="Completed"/>
    <s v="Completed"/>
  </r>
  <r>
    <x v="1"/>
    <s v="Project T"/>
    <x v="1"/>
    <x v="0"/>
    <s v="RURAL"/>
    <x v="1"/>
    <d v="2022-12-31T00:00:00"/>
    <n v="250000"/>
    <n v="250000"/>
    <n v="0"/>
    <x v="0"/>
    <s v="Renewal"/>
    <s v="Focus Area A"/>
    <x v="0"/>
    <n v="2022"/>
    <s v="Not Completed"/>
    <s v="Pending"/>
  </r>
  <r>
    <x v="1"/>
    <s v="Project T"/>
    <x v="1"/>
    <x v="0"/>
    <s v="RURAL"/>
    <x v="2"/>
    <d v="2023-12-31T00:00:00"/>
    <n v="250000"/>
    <n v="250000"/>
    <n v="0"/>
    <x v="0"/>
    <s v="Renewal"/>
    <s v="Focus Area A"/>
    <x v="0"/>
    <n v="2023"/>
    <s v="Not Completed"/>
    <s v="Proposed"/>
  </r>
  <r>
    <x v="1"/>
    <s v="Project T"/>
    <x v="1"/>
    <x v="0"/>
    <s v="RURAL"/>
    <x v="3"/>
    <d v="2024-12-31T00:00:00"/>
    <n v="250000"/>
    <n v="250000"/>
    <n v="0"/>
    <x v="0"/>
    <s v="Renewal"/>
    <s v="Focus Area A"/>
    <x v="0"/>
    <n v="2024"/>
    <s v="Completed"/>
    <s v="Completed"/>
  </r>
  <r>
    <x v="0"/>
    <s v="Project B"/>
    <x v="0"/>
    <x v="0"/>
    <s v="RURAL"/>
    <x v="2"/>
    <d v="2023-12-31T00:00:00"/>
    <n v="58399.000000000007"/>
    <n v="53090"/>
    <n v="-5309.0000000000073"/>
    <x v="0"/>
    <s v="Renewal"/>
    <s v="Focus Area C"/>
    <x v="0"/>
    <n v="2023"/>
    <s v="Not Completed"/>
    <s v="Proposed"/>
  </r>
  <r>
    <x v="0"/>
    <s v="Project B"/>
    <x v="0"/>
    <x v="0"/>
    <s v="RURAL"/>
    <x v="3"/>
    <d v="2024-12-31T00:00:00"/>
    <n v="1115738.8"/>
    <n v="1014308"/>
    <n v="-101430.80000000005"/>
    <x v="0"/>
    <s v="Renewal"/>
    <s v="Focus Area C"/>
    <x v="0"/>
    <n v="2024"/>
    <s v="Completed"/>
    <s v="Completed"/>
  </r>
  <r>
    <x v="2"/>
    <s v="Project E"/>
    <x v="1"/>
    <x v="1"/>
    <s v="RURAL"/>
    <x v="2"/>
    <d v="2023-12-31T00:00:00"/>
    <n v="1307800"/>
    <n v="1307800"/>
    <n v="0"/>
    <x v="1"/>
    <s v="New"/>
    <s v="Focus Area B"/>
    <x v="0"/>
    <n v="2023"/>
    <s v="Not Completed"/>
    <s v="Pending"/>
  </r>
  <r>
    <x v="3"/>
    <s v="Project S"/>
    <x v="1"/>
    <x v="1"/>
    <s v="RURAL"/>
    <x v="1"/>
    <d v="2022-12-31T00:00:00"/>
    <n v="50000"/>
    <n v="50000"/>
    <n v="0"/>
    <x v="1"/>
    <s v="Renewal"/>
    <s v="Focus Area B"/>
    <x v="0"/>
    <n v="2022"/>
    <s v="Completed"/>
    <s v="Completed"/>
  </r>
  <r>
    <x v="3"/>
    <s v="Project S"/>
    <x v="1"/>
    <x v="1"/>
    <s v="RURAL"/>
    <x v="2"/>
    <d v="2023-12-31T00:00:00"/>
    <n v="50000"/>
    <n v="50000"/>
    <n v="0"/>
    <x v="1"/>
    <s v="Renewal"/>
    <s v="Focus Area B"/>
    <x v="0"/>
    <n v="2023"/>
    <s v="Completed"/>
    <s v="Completed"/>
  </r>
  <r>
    <x v="3"/>
    <s v="Project S"/>
    <x v="1"/>
    <x v="1"/>
    <s v="RURAL"/>
    <x v="3"/>
    <d v="2024-12-31T00:00:00"/>
    <n v="50000"/>
    <n v="50000"/>
    <n v="0"/>
    <x v="1"/>
    <s v="Renewal"/>
    <s v="Focus Area B"/>
    <x v="0"/>
    <n v="2024"/>
    <s v="Completed"/>
    <s v="Completed"/>
  </r>
  <r>
    <x v="3"/>
    <s v="Project S"/>
    <x v="1"/>
    <x v="1"/>
    <s v="RURAL"/>
    <x v="0"/>
    <d v="2021-12-31T00:00:00"/>
    <n v="50000"/>
    <n v="50000"/>
    <n v="0"/>
    <x v="1"/>
    <s v="New"/>
    <s v="Focus Area C"/>
    <x v="0"/>
    <n v="2021"/>
    <s v="Completed"/>
    <s v="Completed"/>
  </r>
  <r>
    <x v="4"/>
    <s v="Project AD"/>
    <x v="0"/>
    <x v="2"/>
    <s v="RURAL"/>
    <x v="0"/>
    <d v="2021-12-31T00:00:00"/>
    <n v="1242557"/>
    <n v="1242557"/>
    <n v="0"/>
    <x v="0"/>
    <s v="New"/>
    <s v="Focus Area C"/>
    <x v="0"/>
    <n v="2021"/>
    <s v="Not Completed"/>
    <s v="Pending"/>
  </r>
  <r>
    <x v="4"/>
    <s v="Project AD"/>
    <x v="0"/>
    <x v="2"/>
    <s v="RURAL"/>
    <x v="1"/>
    <d v="2022-12-31T00:00:00"/>
    <n v="1626314"/>
    <n v="1626314"/>
    <n v="0"/>
    <x v="0"/>
    <s v="Renewal"/>
    <s v="Focus Area C"/>
    <x v="0"/>
    <n v="2022"/>
    <s v="Not Completed"/>
    <s v="Proposed"/>
  </r>
  <r>
    <x v="4"/>
    <s v="Project AD"/>
    <x v="0"/>
    <x v="2"/>
    <s v="RURAL"/>
    <x v="2"/>
    <d v="2023-12-31T00:00:00"/>
    <n v="805265"/>
    <n v="805265"/>
    <n v="0"/>
    <x v="0"/>
    <s v="Renewal"/>
    <s v="Focus Area C"/>
    <x v="0"/>
    <n v="2023"/>
    <s v="Completed"/>
    <s v="Completed"/>
  </r>
  <r>
    <x v="4"/>
    <s v="Project AD"/>
    <x v="0"/>
    <x v="2"/>
    <s v="RURAL"/>
    <x v="3"/>
    <d v="2024-12-31T00:00:00"/>
    <n v="1888673"/>
    <n v="1888673"/>
    <n v="0"/>
    <x v="0"/>
    <s v="Renewal"/>
    <s v="Focus Area C"/>
    <x v="0"/>
    <n v="2024"/>
    <s v="Not Completed"/>
    <s v="Pending"/>
  </r>
  <r>
    <x v="5"/>
    <s v="Project Z"/>
    <x v="1"/>
    <x v="3"/>
    <s v="RURAL"/>
    <x v="0"/>
    <d v="2021-12-31T00:00:00"/>
    <n v="363323"/>
    <n v="363323"/>
    <n v="0"/>
    <x v="0"/>
    <s v="New"/>
    <s v="Focus Area C"/>
    <x v="0"/>
    <n v="2021"/>
    <s v="Completed"/>
    <s v="Completed"/>
  </r>
  <r>
    <x v="5"/>
    <s v="Project Z"/>
    <x v="1"/>
    <x v="3"/>
    <s v="RURAL"/>
    <x v="1"/>
    <d v="2022-12-31T00:00:00"/>
    <n v="1831495"/>
    <n v="1831495"/>
    <n v="0"/>
    <x v="0"/>
    <s v="Renewal"/>
    <s v="Focus Area C"/>
    <x v="0"/>
    <n v="2022"/>
    <s v="Not Completed"/>
    <s v="Pending"/>
  </r>
  <r>
    <x v="5"/>
    <s v="Project Z"/>
    <x v="1"/>
    <x v="3"/>
    <s v="RURAL"/>
    <x v="2"/>
    <d v="2023-12-31T00:00:00"/>
    <n v="404041"/>
    <n v="404041"/>
    <n v="0"/>
    <x v="0"/>
    <s v="New"/>
    <s v="Focus Area C"/>
    <x v="0"/>
    <n v="2023"/>
    <s v="Not Completed"/>
    <s v="Proposed"/>
  </r>
  <r>
    <x v="5"/>
    <s v="Project Z"/>
    <x v="1"/>
    <x v="3"/>
    <s v="RURAL"/>
    <x v="3"/>
    <d v="2024-12-31T00:00:00"/>
    <n v="959430"/>
    <n v="959430"/>
    <n v="0"/>
    <x v="0"/>
    <s v="Renewal"/>
    <s v="Focus Area C"/>
    <x v="0"/>
    <n v="2024"/>
    <s v="Completed"/>
    <s v="Completed"/>
  </r>
  <r>
    <x v="2"/>
    <s v="Project G"/>
    <x v="1"/>
    <x v="4"/>
    <s v="RURAL"/>
    <x v="0"/>
    <d v="2021-12-31T00:00:00"/>
    <n v="1950877"/>
    <n v="1950877"/>
    <n v="0"/>
    <x v="0"/>
    <s v="New"/>
    <s v="Focus Area A"/>
    <x v="0"/>
    <n v="2021"/>
    <s v="Completed"/>
    <s v="Completed"/>
  </r>
  <r>
    <x v="2"/>
    <s v="Project G"/>
    <x v="1"/>
    <x v="4"/>
    <s v="RURAL"/>
    <x v="1"/>
    <d v="2022-12-31T00:00:00"/>
    <n v="767793"/>
    <n v="767793"/>
    <n v="0"/>
    <x v="0"/>
    <s v="Renewal"/>
    <s v="Focus Area A"/>
    <x v="0"/>
    <n v="2022"/>
    <s v="Not Completed"/>
    <s v="Pending"/>
  </r>
  <r>
    <x v="2"/>
    <s v="Project G"/>
    <x v="1"/>
    <x v="4"/>
    <s v="RURAL"/>
    <x v="2"/>
    <d v="2023-12-31T00:00:00"/>
    <n v="444855"/>
    <n v="444855"/>
    <n v="0"/>
    <x v="0"/>
    <s v="New"/>
    <s v="Focus Area A"/>
    <x v="0"/>
    <n v="2023"/>
    <s v="Not Completed"/>
    <s v="Proposed"/>
  </r>
  <r>
    <x v="2"/>
    <s v="Project G"/>
    <x v="1"/>
    <x v="4"/>
    <s v="RURAL"/>
    <x v="0"/>
    <d v="2021-12-31T00:00:00"/>
    <n v="728010"/>
    <n v="728010"/>
    <n v="0"/>
    <x v="0"/>
    <s v="Renewal"/>
    <s v="Focus Area A"/>
    <x v="0"/>
    <n v="2021"/>
    <s v="Completed"/>
    <s v="Completed"/>
  </r>
  <r>
    <x v="2"/>
    <s v="Project G"/>
    <x v="1"/>
    <x v="4"/>
    <s v="RURAL"/>
    <x v="1"/>
    <d v="2022-12-31T00:00:00"/>
    <n v="1706901"/>
    <n v="1706901"/>
    <n v="0"/>
    <x v="0"/>
    <s v="New"/>
    <s v="Focus Area A"/>
    <x v="0"/>
    <n v="2022"/>
    <s v="Not Completed"/>
    <s v="Pending"/>
  </r>
  <r>
    <x v="3"/>
    <s v="Project R"/>
    <x v="2"/>
    <x v="4"/>
    <s v="RURAL"/>
    <x v="0"/>
    <d v="2021-12-31T00:00:00"/>
    <n v="1797355"/>
    <n v="1797355"/>
    <n v="0"/>
    <x v="0"/>
    <s v="New"/>
    <s v="Focus Area A"/>
    <x v="0"/>
    <n v="2021"/>
    <s v="Not Completed"/>
    <s v="Pending"/>
  </r>
  <r>
    <x v="1"/>
    <s v="Project V"/>
    <x v="2"/>
    <x v="4"/>
    <s v="RURAL"/>
    <x v="1"/>
    <d v="2022-12-31T00:00:00"/>
    <n v="1553562"/>
    <n v="1553562"/>
    <n v="0"/>
    <x v="1"/>
    <s v="Renewal"/>
    <s v="Focus Area B"/>
    <x v="0"/>
    <n v="2022"/>
    <s v="Completed"/>
    <s v="Completed"/>
  </r>
  <r>
    <x v="1"/>
    <s v="Project V"/>
    <x v="2"/>
    <x v="4"/>
    <s v="RURAL"/>
    <x v="2"/>
    <d v="2023-12-31T00:00:00"/>
    <n v="1998079"/>
    <n v="1998079"/>
    <n v="0"/>
    <x v="1"/>
    <s v="New"/>
    <s v="Focus Area B"/>
    <x v="0"/>
    <n v="2023"/>
    <s v="Not Completed"/>
    <s v="Pending"/>
  </r>
  <r>
    <x v="1"/>
    <s v="Project V"/>
    <x v="2"/>
    <x v="4"/>
    <s v="RURAL"/>
    <x v="3"/>
    <d v="2024-12-31T00:00:00"/>
    <n v="868462"/>
    <n v="868462"/>
    <n v="0"/>
    <x v="1"/>
    <s v="Renewal"/>
    <s v="Focus Area B"/>
    <x v="0"/>
    <n v="2024"/>
    <s v="Not Completed"/>
    <s v="Proposed"/>
  </r>
  <r>
    <x v="3"/>
    <s v="Project R"/>
    <x v="2"/>
    <x v="4"/>
    <s v="RURAL"/>
    <x v="1"/>
    <d v="2022-12-31T00:00:00"/>
    <n v="1337981"/>
    <n v="1337981"/>
    <n v="0"/>
    <x v="0"/>
    <s v="Renewal"/>
    <s v="Focus Area C"/>
    <x v="0"/>
    <n v="2022"/>
    <s v="Not Completed"/>
    <s v="Proposed"/>
  </r>
  <r>
    <x v="3"/>
    <s v="Project R"/>
    <x v="2"/>
    <x v="4"/>
    <s v="RURAL"/>
    <x v="2"/>
    <d v="2023-12-31T00:00:00"/>
    <n v="1569965"/>
    <n v="1569965"/>
    <n v="0"/>
    <x v="0"/>
    <s v="New"/>
    <s v="Focus Area C"/>
    <x v="0"/>
    <n v="2023"/>
    <s v="Completed"/>
    <s v="Completed"/>
  </r>
  <r>
    <x v="3"/>
    <s v="Project R"/>
    <x v="2"/>
    <x v="4"/>
    <s v="RURAL"/>
    <x v="3"/>
    <d v="2024-12-31T00:00:00"/>
    <n v="1284894"/>
    <n v="1284894"/>
    <n v="0"/>
    <x v="0"/>
    <s v="Renewal"/>
    <s v="Focus Area C"/>
    <x v="0"/>
    <n v="2024"/>
    <s v="Not Completed"/>
    <s v="Pending"/>
  </r>
  <r>
    <x v="1"/>
    <s v="Project V"/>
    <x v="2"/>
    <x v="4"/>
    <s v="RURAL"/>
    <x v="0"/>
    <d v="2021-12-31T00:00:00"/>
    <n v="1234247"/>
    <n v="1234247"/>
    <n v="0"/>
    <x v="1"/>
    <s v="New"/>
    <s v="Focus Area C"/>
    <x v="0"/>
    <n v="2021"/>
    <s v="Not Completed"/>
    <s v="Proposed"/>
  </r>
  <r>
    <x v="6"/>
    <s v="Project M"/>
    <x v="2"/>
    <x v="3"/>
    <s v="SUBURBAN"/>
    <x v="0"/>
    <d v="2021-12-31T00:00:00"/>
    <n v="661282.60000000009"/>
    <n v="601166"/>
    <n v="-60116.600000000093"/>
    <x v="0"/>
    <s v="New"/>
    <s v="Focus Area A"/>
    <x v="1"/>
    <n v="2021"/>
    <s v="Not Completed"/>
    <s v="Pending"/>
  </r>
  <r>
    <x v="6"/>
    <s v="Project K"/>
    <x v="0"/>
    <x v="5"/>
    <s v="SUBURBAN"/>
    <x v="0"/>
    <d v="2021-12-31T00:00:00"/>
    <n v="920953"/>
    <n v="920953"/>
    <n v="0"/>
    <x v="1"/>
    <s v="Renewal"/>
    <s v="Focus Area B"/>
    <x v="1"/>
    <n v="2021"/>
    <s v="Completed"/>
    <s v="Completed"/>
  </r>
  <r>
    <x v="6"/>
    <s v="Project K"/>
    <x v="0"/>
    <x v="5"/>
    <s v="SUBURBAN"/>
    <x v="1"/>
    <d v="2022-12-31T00:00:00"/>
    <n v="135125"/>
    <n v="135125"/>
    <n v="0"/>
    <x v="1"/>
    <s v="New"/>
    <s v="Focus Area B"/>
    <x v="1"/>
    <n v="2022"/>
    <s v="Not Completed"/>
    <s v="Pending"/>
  </r>
  <r>
    <x v="6"/>
    <s v="Project K"/>
    <x v="0"/>
    <x v="5"/>
    <s v="SUBURBAN"/>
    <x v="2"/>
    <d v="2023-12-31T00:00:00"/>
    <n v="1682372"/>
    <n v="1682372"/>
    <n v="0"/>
    <x v="1"/>
    <s v="Renewal"/>
    <s v="Focus Area B"/>
    <x v="1"/>
    <n v="2023"/>
    <s v="Not Completed"/>
    <s v="Proposed"/>
  </r>
  <r>
    <x v="2"/>
    <s v="Project I"/>
    <x v="1"/>
    <x v="5"/>
    <s v="SUBURBAN"/>
    <x v="2"/>
    <d v="2023-12-31T00:00:00"/>
    <n v="1812428"/>
    <n v="1812428"/>
    <n v="0"/>
    <x v="0"/>
    <s v="Renewal"/>
    <s v="Focus Area C"/>
    <x v="1"/>
    <n v="2023"/>
    <s v="Not Completed"/>
    <s v="Pending"/>
  </r>
  <r>
    <x v="2"/>
    <s v="Project J"/>
    <x v="1"/>
    <x v="5"/>
    <s v="SUBURBAN"/>
    <x v="3"/>
    <d v="2024-12-31T00:00:00"/>
    <n v="531673"/>
    <n v="531673"/>
    <n v="0"/>
    <x v="1"/>
    <s v="New"/>
    <s v="Focus Area C"/>
    <x v="1"/>
    <n v="2024"/>
    <s v="Not Completed"/>
    <s v="Proposed"/>
  </r>
  <r>
    <x v="4"/>
    <s v="Project AF"/>
    <x v="0"/>
    <x v="5"/>
    <s v="SUBURBAN"/>
    <x v="0"/>
    <d v="2021-12-31T00:00:00"/>
    <n v="1000000"/>
    <n v="1000000"/>
    <n v="0"/>
    <x v="0"/>
    <s v="New"/>
    <s v="Focus Area C"/>
    <x v="1"/>
    <n v="2021"/>
    <s v="Completed"/>
    <s v="Completed"/>
  </r>
  <r>
    <x v="4"/>
    <s v="Project AF"/>
    <x v="0"/>
    <x v="5"/>
    <s v="SUBURBAN"/>
    <x v="1"/>
    <d v="2022-12-31T00:00:00"/>
    <n v="1000000"/>
    <n v="1000000"/>
    <n v="0"/>
    <x v="0"/>
    <s v="Renewal"/>
    <s v="Focus Area C"/>
    <x v="1"/>
    <n v="2022"/>
    <s v="Not Completed"/>
    <s v="Pending"/>
  </r>
  <r>
    <x v="4"/>
    <s v="Project AF"/>
    <x v="0"/>
    <x v="5"/>
    <s v="SUBURBAN"/>
    <x v="2"/>
    <d v="2023-12-31T00:00:00"/>
    <n v="1000000"/>
    <n v="1000000"/>
    <n v="0"/>
    <x v="0"/>
    <s v="Renewal"/>
    <s v="Focus Area C"/>
    <x v="1"/>
    <n v="2023"/>
    <s v="Not Completed"/>
    <s v="Proposed"/>
  </r>
  <r>
    <x v="4"/>
    <s v="Project AF"/>
    <x v="0"/>
    <x v="5"/>
    <s v="SUBURBAN"/>
    <x v="3"/>
    <d v="2024-12-31T00:00:00"/>
    <n v="1000000"/>
    <n v="1000000"/>
    <n v="0"/>
    <x v="0"/>
    <s v="Renewal"/>
    <s v="Focus Area C"/>
    <x v="1"/>
    <n v="2024"/>
    <s v="Completed"/>
    <s v="Completed"/>
  </r>
  <r>
    <x v="0"/>
    <s v="Project A"/>
    <x v="0"/>
    <x v="6"/>
    <s v="URBAN"/>
    <x v="0"/>
    <d v="2021-12-31T00:00:00"/>
    <n v="1481095.0000000002"/>
    <n v="1346450"/>
    <n v="-134645.00000000023"/>
    <x v="0"/>
    <s v="New"/>
    <s v="Focus Area A"/>
    <x v="2"/>
    <n v="2021"/>
    <s v="Completed"/>
    <s v="Completed"/>
  </r>
  <r>
    <x v="0"/>
    <s v="Project A"/>
    <x v="0"/>
    <x v="6"/>
    <s v="URBAN"/>
    <x v="1"/>
    <d v="2022-12-31T00:00:00"/>
    <n v="1830010.6"/>
    <n v="1663646"/>
    <n v="-166364.60000000009"/>
    <x v="0"/>
    <s v="Renewal"/>
    <s v="Focus Area A"/>
    <x v="2"/>
    <n v="2022"/>
    <s v="Not Completed"/>
    <s v="Pending"/>
  </r>
  <r>
    <x v="0"/>
    <s v="Project A"/>
    <x v="0"/>
    <x v="6"/>
    <s v="URBAN"/>
    <x v="2"/>
    <d v="2023-12-31T00:00:00"/>
    <n v="1569936.5000000002"/>
    <n v="1427215"/>
    <n v="-142721.50000000023"/>
    <x v="0"/>
    <s v="Renewal"/>
    <s v="Focus Area A"/>
    <x v="2"/>
    <n v="2023"/>
    <s v="Not Completed"/>
    <s v="Proposed"/>
  </r>
  <r>
    <x v="6"/>
    <s v="Project L"/>
    <x v="0"/>
    <x v="6"/>
    <s v="URBAN"/>
    <x v="0"/>
    <d v="2021-12-31T00:00:00"/>
    <n v="49343.8"/>
    <n v="44858"/>
    <n v="-4485.8000000000029"/>
    <x v="0"/>
    <s v="New"/>
    <s v="Focus Area A"/>
    <x v="2"/>
    <n v="2021"/>
    <s v="Completed"/>
    <s v="Completed"/>
  </r>
  <r>
    <x v="6"/>
    <s v="Project L"/>
    <x v="0"/>
    <x v="6"/>
    <s v="URBAN"/>
    <x v="1"/>
    <d v="2022-12-31T00:00:00"/>
    <n v="1084762.8"/>
    <n v="986148"/>
    <n v="-98614.800000000047"/>
    <x v="0"/>
    <s v="Renewal"/>
    <s v="Focus Area A"/>
    <x v="2"/>
    <n v="2022"/>
    <s v="Not Completed"/>
    <s v="Pending"/>
  </r>
  <r>
    <x v="6"/>
    <s v="Project L"/>
    <x v="0"/>
    <x v="6"/>
    <s v="URBAN"/>
    <x v="2"/>
    <d v="2023-12-31T00:00:00"/>
    <n v="2080966.8000000003"/>
    <n v="1891788"/>
    <n v="-189178.80000000028"/>
    <x v="0"/>
    <s v="New"/>
    <s v="Focus Area A"/>
    <x v="2"/>
    <n v="2023"/>
    <s v="Not Completed"/>
    <s v="Proposed"/>
  </r>
  <r>
    <x v="6"/>
    <s v="Project L"/>
    <x v="0"/>
    <x v="6"/>
    <s v="URBAN"/>
    <x v="3"/>
    <d v="2024-12-31T00:00:00"/>
    <n v="1321969"/>
    <n v="1201790"/>
    <n v="-120179"/>
    <x v="0"/>
    <s v="Renewal"/>
    <s v="Focus Area A"/>
    <x v="2"/>
    <n v="2024"/>
    <s v="Completed"/>
    <s v="Completed"/>
  </r>
  <r>
    <x v="1"/>
    <s v="Project U"/>
    <x v="1"/>
    <x v="6"/>
    <s v="URBAN"/>
    <x v="0"/>
    <d v="2021-12-31T00:00:00"/>
    <n v="1400000"/>
    <n v="1300000"/>
    <n v="-100000"/>
    <x v="1"/>
    <s v="New"/>
    <s v="Focus Area C"/>
    <x v="2"/>
    <n v="2021"/>
    <s v="Completed"/>
    <s v="Completed"/>
  </r>
  <r>
    <x v="1"/>
    <s v="Project U"/>
    <x v="1"/>
    <x v="6"/>
    <s v="URBAN"/>
    <x v="1"/>
    <d v="2022-12-31T00:00:00"/>
    <n v="1400000"/>
    <n v="1300000"/>
    <n v="-100000"/>
    <x v="1"/>
    <s v="Renewal"/>
    <s v="Focus Area C"/>
    <x v="2"/>
    <n v="2022"/>
    <s v="Completed"/>
    <s v="Completed"/>
  </r>
  <r>
    <x v="1"/>
    <s v="Project U"/>
    <x v="1"/>
    <x v="6"/>
    <s v="URBAN"/>
    <x v="2"/>
    <d v="2023-12-31T00:00:00"/>
    <n v="1400000"/>
    <n v="1300000"/>
    <n v="-100000"/>
    <x v="1"/>
    <s v="Renewal"/>
    <s v="Focus Area C"/>
    <x v="2"/>
    <n v="2023"/>
    <s v="Completed"/>
    <s v="Completed"/>
  </r>
  <r>
    <x v="1"/>
    <s v="Project U"/>
    <x v="1"/>
    <x v="6"/>
    <s v="URBAN"/>
    <x v="3"/>
    <d v="2024-12-31T00:00:00"/>
    <n v="1400000"/>
    <n v="1300000"/>
    <n v="-100000"/>
    <x v="1"/>
    <s v="Renewal"/>
    <s v="Focus Area C"/>
    <x v="2"/>
    <n v="2024"/>
    <s v="Not Completed"/>
    <s v="Pending"/>
  </r>
  <r>
    <x v="2"/>
    <s v="Project D"/>
    <x v="2"/>
    <x v="0"/>
    <s v="URBAN"/>
    <x v="2"/>
    <d v="2023-12-31T00:00:00"/>
    <n v="114292.20000000001"/>
    <n v="103902"/>
    <n v="-10390.200000000012"/>
    <x v="1"/>
    <s v="Renewal"/>
    <s v="Focus Area B"/>
    <x v="2"/>
    <n v="2023"/>
    <s v="Completed"/>
    <s v="Completed"/>
  </r>
  <r>
    <x v="2"/>
    <s v="Project F"/>
    <x v="1"/>
    <x v="2"/>
    <s v="URBAN"/>
    <x v="3"/>
    <d v="2024-12-31T00:00:00"/>
    <n v="1326066"/>
    <n v="1326066"/>
    <n v="0"/>
    <x v="1"/>
    <s v="Renewal"/>
    <s v="Focus Area B"/>
    <x v="2"/>
    <n v="2024"/>
    <s v="Not Completed"/>
    <s v="Proposed"/>
  </r>
  <r>
    <x v="4"/>
    <s v="Project AE"/>
    <x v="0"/>
    <x v="2"/>
    <s v="URBAN"/>
    <x v="0"/>
    <d v="2021-12-31T00:00:00"/>
    <n v="500000"/>
    <n v="400000"/>
    <n v="-100000"/>
    <x v="1"/>
    <s v="New"/>
    <s v="Focus Area B"/>
    <x v="2"/>
    <n v="2021"/>
    <s v="Not Completed"/>
    <s v="Proposed"/>
  </r>
  <r>
    <x v="4"/>
    <s v="Project AE"/>
    <x v="0"/>
    <x v="2"/>
    <s v="URBAN"/>
    <x v="1"/>
    <d v="2022-12-31T00:00:00"/>
    <n v="550000"/>
    <n v="500000"/>
    <n v="-50000"/>
    <x v="1"/>
    <s v="Renewal"/>
    <s v="Focus Area B"/>
    <x v="2"/>
    <n v="2022"/>
    <s v="Completed"/>
    <s v="Completed"/>
  </r>
  <r>
    <x v="4"/>
    <s v="Project AE"/>
    <x v="0"/>
    <x v="2"/>
    <s v="URBAN"/>
    <x v="2"/>
    <d v="2023-12-31T00:00:00"/>
    <n v="550000"/>
    <n v="500000"/>
    <n v="-50000"/>
    <x v="1"/>
    <s v="Renewal"/>
    <s v="Focus Area B"/>
    <x v="2"/>
    <n v="2023"/>
    <s v="Not Completed"/>
    <s v="Pending"/>
  </r>
  <r>
    <x v="4"/>
    <s v="Project AE"/>
    <x v="0"/>
    <x v="2"/>
    <s v="URBAN"/>
    <x v="3"/>
    <d v="2024-12-31T00:00:00"/>
    <n v="550000"/>
    <n v="500000"/>
    <n v="-50000"/>
    <x v="1"/>
    <s v="Renewal"/>
    <s v="Focus Area B"/>
    <x v="2"/>
    <n v="2024"/>
    <s v="Not Completed"/>
    <s v="Proposed"/>
  </r>
  <r>
    <x v="5"/>
    <s v="Project AA"/>
    <x v="1"/>
    <x v="3"/>
    <s v="URBAN"/>
    <x v="0"/>
    <d v="2021-12-31T00:00:00"/>
    <n v="434361"/>
    <n v="434361"/>
    <n v="0"/>
    <x v="0"/>
    <s v="New"/>
    <s v="Focus Area C"/>
    <x v="2"/>
    <n v="2021"/>
    <s v="Not Completed"/>
    <s v="Pending"/>
  </r>
  <r>
    <x v="5"/>
    <s v="Project AA"/>
    <x v="1"/>
    <x v="3"/>
    <s v="URBAN"/>
    <x v="1"/>
    <d v="2022-12-31T00:00:00"/>
    <n v="780585"/>
    <n v="780585"/>
    <n v="0"/>
    <x v="0"/>
    <s v="Renewal"/>
    <s v="Focus Area C"/>
    <x v="2"/>
    <n v="2022"/>
    <s v="Not Completed"/>
    <s v="Proposed"/>
  </r>
  <r>
    <x v="5"/>
    <s v="Project AA"/>
    <x v="1"/>
    <x v="3"/>
    <s v="URBAN"/>
    <x v="2"/>
    <d v="2023-12-31T00:00:00"/>
    <n v="1653560"/>
    <n v="1653560"/>
    <n v="0"/>
    <x v="0"/>
    <s v="New"/>
    <s v="Focus Area C"/>
    <x v="2"/>
    <n v="2023"/>
    <s v="Completed"/>
    <s v="Completed"/>
  </r>
  <r>
    <x v="5"/>
    <s v="Project AA"/>
    <x v="1"/>
    <x v="3"/>
    <s v="URBAN"/>
    <x v="3"/>
    <d v="2024-12-31T00:00:00"/>
    <n v="1068228"/>
    <n v="1068228"/>
    <n v="0"/>
    <x v="0"/>
    <s v="Renewal"/>
    <s v="Focus Area C"/>
    <x v="2"/>
    <n v="2024"/>
    <s v="Not Completed"/>
    <s v="Pending"/>
  </r>
  <r>
    <x v="5"/>
    <s v="Project AB"/>
    <x v="1"/>
    <x v="3"/>
    <s v="URBAN"/>
    <x v="0"/>
    <d v="2021-12-31T00:00:00"/>
    <n v="506174"/>
    <n v="506174"/>
    <n v="0"/>
    <x v="1"/>
    <s v="New"/>
    <s v="Focus Area C"/>
    <x v="2"/>
    <n v="2021"/>
    <s v="Not Completed"/>
    <s v="Proposed"/>
  </r>
  <r>
    <x v="5"/>
    <s v="Project AB"/>
    <x v="1"/>
    <x v="3"/>
    <s v="URBAN"/>
    <x v="1"/>
    <d v="2022-12-31T00:00:00"/>
    <n v="619800"/>
    <n v="619800"/>
    <n v="0"/>
    <x v="1"/>
    <s v="Renewal"/>
    <s v="Focus Area C"/>
    <x v="2"/>
    <n v="2022"/>
    <s v="Completed"/>
    <s v="Completed"/>
  </r>
  <r>
    <x v="5"/>
    <s v="Project AB"/>
    <x v="1"/>
    <x v="3"/>
    <s v="URBAN"/>
    <x v="2"/>
    <d v="2023-12-31T00:00:00"/>
    <n v="668687"/>
    <n v="668687"/>
    <n v="0"/>
    <x v="1"/>
    <s v="New"/>
    <s v="Focus Area C"/>
    <x v="2"/>
    <n v="2023"/>
    <s v="Not Completed"/>
    <s v="Pending"/>
  </r>
  <r>
    <x v="5"/>
    <s v="Project AB"/>
    <x v="1"/>
    <x v="3"/>
    <s v="URBAN"/>
    <x v="3"/>
    <d v="2024-12-31T00:00:00"/>
    <n v="871706"/>
    <n v="871706"/>
    <n v="0"/>
    <x v="1"/>
    <s v="Renewal"/>
    <s v="Focus Area C"/>
    <x v="2"/>
    <n v="2024"/>
    <s v="Not Completed"/>
    <s v="Proposed"/>
  </r>
  <r>
    <x v="5"/>
    <s v="Project AC"/>
    <x v="1"/>
    <x v="3"/>
    <s v="URBAN"/>
    <x v="0"/>
    <d v="2021-12-31T00:00:00"/>
    <n v="1127225"/>
    <n v="1127225"/>
    <n v="0"/>
    <x v="0"/>
    <s v="New"/>
    <s v="Focus Area C"/>
    <x v="2"/>
    <n v="2021"/>
    <s v="Completed"/>
    <s v="Completed"/>
  </r>
  <r>
    <x v="5"/>
    <s v="Project AC"/>
    <x v="1"/>
    <x v="3"/>
    <s v="URBAN"/>
    <x v="1"/>
    <d v="2022-12-31T00:00:00"/>
    <n v="1143536"/>
    <n v="1143536"/>
    <n v="0"/>
    <x v="0"/>
    <s v="Renewal"/>
    <s v="Focus Area C"/>
    <x v="2"/>
    <n v="2022"/>
    <s v="Not Completed"/>
    <s v="Pending"/>
  </r>
  <r>
    <x v="5"/>
    <s v="Project AC"/>
    <x v="1"/>
    <x v="3"/>
    <s v="URBAN"/>
    <x v="2"/>
    <d v="2023-12-31T00:00:00"/>
    <n v="908592"/>
    <n v="908592"/>
    <n v="0"/>
    <x v="0"/>
    <s v="New"/>
    <s v="Focus Area C"/>
    <x v="2"/>
    <n v="2023"/>
    <s v="Not Completed"/>
    <s v="Proposed"/>
  </r>
  <r>
    <x v="5"/>
    <s v="Project AC"/>
    <x v="1"/>
    <x v="3"/>
    <s v="URBAN"/>
    <x v="3"/>
    <d v="2024-12-31T00:00:00"/>
    <n v="879094"/>
    <n v="879094"/>
    <n v="0"/>
    <x v="0"/>
    <s v="Renewal"/>
    <s v="Focus Area C"/>
    <x v="2"/>
    <n v="2024"/>
    <s v="Completed"/>
    <s v="Completed"/>
  </r>
  <r>
    <x v="6"/>
    <s v="Project N"/>
    <x v="2"/>
    <x v="4"/>
    <s v="URBAN"/>
    <x v="1"/>
    <d v="2022-12-31T00:00:00"/>
    <n v="420730.2"/>
    <n v="382482"/>
    <n v="-38248.200000000012"/>
    <x v="0"/>
    <s v="Renewal"/>
    <s v="Focus Area C"/>
    <x v="2"/>
    <n v="2022"/>
    <s v="Not Completed"/>
    <s v="Proposed"/>
  </r>
  <r>
    <x v="3"/>
    <s v="Project Q"/>
    <x v="2"/>
    <x v="7"/>
    <s v="URBAN"/>
    <x v="0"/>
    <d v="2021-12-31T00:00:00"/>
    <n v="1665828"/>
    <n v="1665828"/>
    <n v="0"/>
    <x v="0"/>
    <s v="New"/>
    <s v="Focus Area A"/>
    <x v="2"/>
    <n v="2021"/>
    <s v="Completed"/>
    <s v="Completed"/>
  </r>
  <r>
    <x v="3"/>
    <s v="Project Q"/>
    <x v="2"/>
    <x v="7"/>
    <s v="URBAN"/>
    <x v="1"/>
    <d v="2022-12-31T00:00:00"/>
    <n v="1480835"/>
    <n v="1480835"/>
    <n v="0"/>
    <x v="0"/>
    <s v="Renewal"/>
    <s v="Focus Area A"/>
    <x v="2"/>
    <n v="2022"/>
    <s v="Not Completed"/>
    <s v="Pending"/>
  </r>
  <r>
    <x v="3"/>
    <s v="Project Q"/>
    <x v="2"/>
    <x v="7"/>
    <s v="URBAN"/>
    <x v="2"/>
    <d v="2023-12-31T00:00:00"/>
    <n v="1455441"/>
    <n v="1455441"/>
    <n v="0"/>
    <x v="0"/>
    <s v="New"/>
    <s v="Focus Area A"/>
    <x v="2"/>
    <n v="2023"/>
    <s v="Not Completed"/>
    <s v="Proposed"/>
  </r>
  <r>
    <x v="3"/>
    <s v="Project Q"/>
    <x v="2"/>
    <x v="7"/>
    <s v="URBAN"/>
    <x v="3"/>
    <d v="2024-12-31T00:00:00"/>
    <n v="1134708"/>
    <n v="1134708"/>
    <n v="0"/>
    <x v="0"/>
    <s v="Renewal"/>
    <s v="Focus Area A"/>
    <x v="2"/>
    <n v="2024"/>
    <s v="Completed"/>
    <s v="Completed"/>
  </r>
  <r>
    <x v="7"/>
    <s v="Project W"/>
    <x v="0"/>
    <x v="7"/>
    <s v="URBAN"/>
    <x v="0"/>
    <d v="2021-12-31T00:00:00"/>
    <n v="1750000"/>
    <n v="1750000"/>
    <n v="0"/>
    <x v="1"/>
    <s v="New"/>
    <s v="Focus Area A"/>
    <x v="2"/>
    <n v="2021"/>
    <s v="Completed"/>
    <s v="Completed"/>
  </r>
  <r>
    <x v="7"/>
    <s v="Project W"/>
    <x v="0"/>
    <x v="7"/>
    <s v="URBAN"/>
    <x v="1"/>
    <d v="2022-12-31T00:00:00"/>
    <n v="2000000"/>
    <n v="2000000"/>
    <n v="0"/>
    <x v="1"/>
    <s v="Renewal"/>
    <s v="Focus Area A"/>
    <x v="2"/>
    <n v="2022"/>
    <s v="Completed"/>
    <s v="Completed"/>
  </r>
  <r>
    <x v="7"/>
    <s v="Project W"/>
    <x v="0"/>
    <x v="7"/>
    <s v="URBAN"/>
    <x v="2"/>
    <d v="2023-12-31T00:00:00"/>
    <n v="2000000"/>
    <n v="2000000"/>
    <n v="0"/>
    <x v="1"/>
    <s v="Renewal"/>
    <s v="Focus Area A"/>
    <x v="2"/>
    <n v="2023"/>
    <s v="Completed"/>
    <s v="Completed"/>
  </r>
  <r>
    <x v="7"/>
    <s v="Project W"/>
    <x v="0"/>
    <x v="7"/>
    <s v="URBAN"/>
    <x v="3"/>
    <d v="2024-12-31T00:00:00"/>
    <n v="2000000"/>
    <n v="2000000"/>
    <n v="0"/>
    <x v="1"/>
    <s v="Renewal"/>
    <s v="Focus Area A"/>
    <x v="2"/>
    <n v="2024"/>
    <s v="Not Completed"/>
    <s v="Pending"/>
  </r>
  <r>
    <x v="7"/>
    <s v="Project X"/>
    <x v="0"/>
    <x v="7"/>
    <s v="URBAN"/>
    <x v="0"/>
    <d v="2021-12-31T00:00:00"/>
    <n v="300000"/>
    <n v="300000"/>
    <n v="0"/>
    <x v="0"/>
    <s v="New"/>
    <s v="Focus Area A"/>
    <x v="2"/>
    <n v="2021"/>
    <s v="Not Completed"/>
    <s v="Pending"/>
  </r>
  <r>
    <x v="7"/>
    <s v="Project X"/>
    <x v="0"/>
    <x v="7"/>
    <s v="URBAN"/>
    <x v="1"/>
    <d v="2022-12-31T00:00:00"/>
    <n v="300000"/>
    <n v="300000"/>
    <n v="0"/>
    <x v="0"/>
    <s v="Renewal"/>
    <s v="Focus Area A"/>
    <x v="2"/>
    <n v="2022"/>
    <s v="Not Completed"/>
    <s v="Proposed"/>
  </r>
  <r>
    <x v="7"/>
    <s v="Project X"/>
    <x v="0"/>
    <x v="7"/>
    <s v="URBAN"/>
    <x v="2"/>
    <d v="2023-12-31T00:00:00"/>
    <n v="300000"/>
    <n v="300000"/>
    <n v="0"/>
    <x v="0"/>
    <s v="Renewal"/>
    <s v="Focus Area A"/>
    <x v="2"/>
    <n v="2023"/>
    <s v="Completed"/>
    <s v="Completed"/>
  </r>
  <r>
    <x v="7"/>
    <s v="Project X"/>
    <x v="0"/>
    <x v="7"/>
    <s v="URBAN"/>
    <x v="3"/>
    <d v="2024-12-31T00:00:00"/>
    <n v="300000"/>
    <n v="300000"/>
    <n v="0"/>
    <x v="0"/>
    <s v="Pending"/>
    <s v="Focus Area A"/>
    <x v="2"/>
    <n v="2024"/>
    <s v="Not Completed"/>
    <s v="Pending"/>
  </r>
  <r>
    <x v="6"/>
    <s v="Project P"/>
    <x v="2"/>
    <x v="7"/>
    <s v="URBAN"/>
    <x v="1"/>
    <d v="2022-12-31T00:00:00"/>
    <n v="980514.70000000007"/>
    <n v="891377"/>
    <n v="-89137.70000000007"/>
    <x v="1"/>
    <s v="Renewal"/>
    <s v="Focus Area B"/>
    <x v="2"/>
    <n v="2022"/>
    <s v="Completed"/>
    <s v="Completed"/>
  </r>
  <r>
    <x v="6"/>
    <s v="Project P"/>
    <x v="2"/>
    <x v="7"/>
    <s v="URBAN"/>
    <x v="2"/>
    <d v="2023-12-31T00:00:00"/>
    <n v="1240447"/>
    <n v="1240447"/>
    <n v="0"/>
    <x v="1"/>
    <s v="Renewal"/>
    <s v="Focus Area B"/>
    <x v="2"/>
    <n v="2023"/>
    <s v="Not Completed"/>
    <s v="Pending"/>
  </r>
  <r>
    <x v="6"/>
    <s v="Project P"/>
    <x v="2"/>
    <x v="7"/>
    <s v="URBAN"/>
    <x v="3"/>
    <d v="2024-12-31T00:00:00"/>
    <n v="208109"/>
    <n v="208109"/>
    <n v="0"/>
    <x v="1"/>
    <s v="Renewal"/>
    <s v="Focus Area B"/>
    <x v="2"/>
    <n v="2024"/>
    <s v="Not Completed"/>
    <s v="Proposed"/>
  </r>
  <r>
    <x v="7"/>
    <s v="Project Y"/>
    <x v="1"/>
    <x v="7"/>
    <s v="URBAN"/>
    <x v="1"/>
    <d v="2022-12-31T00:00:00"/>
    <n v="87718"/>
    <n v="87718"/>
    <n v="0"/>
    <x v="1"/>
    <s v="Renewal"/>
    <s v="Focus Area B"/>
    <x v="2"/>
    <n v="2022"/>
    <s v="Completed"/>
    <s v="Completed"/>
  </r>
  <r>
    <x v="7"/>
    <s v="Project Y"/>
    <x v="1"/>
    <x v="7"/>
    <s v="URBAN"/>
    <x v="2"/>
    <d v="2023-12-31T00:00:00"/>
    <n v="812970"/>
    <n v="812970"/>
    <n v="0"/>
    <x v="1"/>
    <s v="New"/>
    <s v="Focus Area B"/>
    <x v="2"/>
    <n v="2023"/>
    <s v="Not Completed"/>
    <s v="Pending"/>
  </r>
  <r>
    <x v="7"/>
    <s v="Project Y"/>
    <x v="1"/>
    <x v="7"/>
    <s v="URBAN"/>
    <x v="3"/>
    <d v="2024-12-31T00:00:00"/>
    <n v="1466557"/>
    <n v="1466557"/>
    <n v="0"/>
    <x v="1"/>
    <s v="Renewal"/>
    <s v="Focus Area B"/>
    <x v="2"/>
    <n v="2024"/>
    <s v="Not Completed"/>
    <s v="Proposed"/>
  </r>
  <r>
    <x v="2"/>
    <s v="Project H"/>
    <x v="1"/>
    <x v="7"/>
    <s v="URBAN"/>
    <x v="2"/>
    <d v="2023-12-31T00:00:00"/>
    <n v="1863830"/>
    <n v="1863830"/>
    <n v="0"/>
    <x v="0"/>
    <s v="Renewal"/>
    <s v="Focus Area C"/>
    <x v="2"/>
    <n v="2023"/>
    <s v="Not Completed"/>
    <s v="Proposed"/>
  </r>
  <r>
    <x v="2"/>
    <s v="Project H"/>
    <x v="1"/>
    <x v="7"/>
    <s v="URBAN"/>
    <x v="3"/>
    <d v="2024-12-31T00:00:00"/>
    <n v="892414"/>
    <n v="892414"/>
    <n v="0"/>
    <x v="0"/>
    <s v="New"/>
    <s v="Focus Area C"/>
    <x v="2"/>
    <n v="2024"/>
    <s v="Completed"/>
    <s v="Completed"/>
  </r>
  <r>
    <x v="6"/>
    <s v="Project N"/>
    <x v="2"/>
    <x v="7"/>
    <s v="URBAN"/>
    <x v="2"/>
    <d v="2023-12-31T00:00:00"/>
    <n v="339342.30000000005"/>
    <n v="308493"/>
    <n v="-30849.300000000047"/>
    <x v="0"/>
    <s v="New"/>
    <s v="Focus Area C"/>
    <x v="2"/>
    <n v="2023"/>
    <s v="Completed"/>
    <s v="Completed"/>
  </r>
  <r>
    <x v="6"/>
    <s v="Project O"/>
    <x v="2"/>
    <x v="7"/>
    <s v="URBAN"/>
    <x v="3"/>
    <d v="2024-12-31T00:00:00"/>
    <n v="1366900.7000000002"/>
    <n v="1242637"/>
    <n v="-124263.70000000019"/>
    <x v="0"/>
    <s v="Renewal"/>
    <s v="Focus Area C"/>
    <x v="2"/>
    <n v="2024"/>
    <s v="Not Completed"/>
    <s v="Pending"/>
  </r>
  <r>
    <x v="6"/>
    <s v="Project P"/>
    <x v="2"/>
    <x v="7"/>
    <s v="URBAN"/>
    <x v="0"/>
    <d v="2021-12-31T00:00:00"/>
    <n v="1299452"/>
    <n v="1181320"/>
    <n v="-118132"/>
    <x v="1"/>
    <s v="New"/>
    <s v="Focus Area C"/>
    <x v="2"/>
    <n v="2021"/>
    <s v="Not Completed"/>
    <s v="Proposed"/>
  </r>
  <r>
    <x v="7"/>
    <s v="Project Y"/>
    <x v="1"/>
    <x v="7"/>
    <s v="URBAN"/>
    <x v="0"/>
    <d v="2021-12-31T00:00:00"/>
    <n v="579114"/>
    <n v="579114"/>
    <n v="0"/>
    <x v="1"/>
    <s v="New"/>
    <s v="Focus Area C"/>
    <x v="2"/>
    <n v="2021"/>
    <s v="Not Completed"/>
    <s v="Proposed"/>
  </r>
  <r>
    <x v="2"/>
    <s v="Project C"/>
    <x v="2"/>
    <x v="1"/>
    <s v="RURAL"/>
    <x v="2"/>
    <d v="2023-12-31T00:00:00"/>
    <n v="1075311.6000000001"/>
    <n v="977556"/>
    <n v="-97755.600000000093"/>
    <x v="0"/>
    <s v="Renewal"/>
    <s v="Focus Area C"/>
    <x v="0"/>
    <n v="2023"/>
    <s v="Not Completed"/>
    <s v="Pending"/>
  </r>
  <r>
    <x v="2"/>
    <s v="Project C"/>
    <x v="2"/>
    <x v="1"/>
    <s v="RURAL"/>
    <x v="3"/>
    <d v="2024-12-31T00:00:00"/>
    <n v="701478.8"/>
    <n v="637708"/>
    <n v="-63770.800000000047"/>
    <x v="1"/>
    <s v="New"/>
    <s v="Focus Area C"/>
    <x v="0"/>
    <n v="2024"/>
    <s v="Not Completed"/>
    <s v="Proposed"/>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68F5516-2D5D-4AFE-A483-A3E681FD4906}" name="Year"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6">
  <location ref="A87:B92" firstHeaderRow="1" firstDataRow="1" firstDataCol="1"/>
  <pivotFields count="20">
    <pivotField showAll="0"/>
    <pivotField showAll="0"/>
    <pivotField showAll="0">
      <items count="4">
        <item x="0"/>
        <item x="1"/>
        <item x="2"/>
        <item t="default"/>
      </items>
    </pivotField>
    <pivotField showAll="0">
      <items count="14">
        <item h="1" x="1"/>
        <item h="1" m="1" x="8"/>
        <item h="1" x="0"/>
        <item h="1" m="1" x="10"/>
        <item h="1" x="2"/>
        <item x="5"/>
        <item h="1" x="3"/>
        <item h="1" x="6"/>
        <item h="1" m="1" x="11"/>
        <item h="1" x="7"/>
        <item h="1" m="1" x="9"/>
        <item h="1" x="4"/>
        <item h="1" m="1" x="12"/>
        <item t="default"/>
      </items>
    </pivotField>
    <pivotField showAll="0"/>
    <pivotField numFmtId="14" showAll="0">
      <items count="5">
        <item x="0"/>
        <item x="1"/>
        <item x="2"/>
        <item x="3"/>
        <item t="default"/>
      </items>
    </pivotField>
    <pivotField numFmtId="14" showAll="0"/>
    <pivotField numFmtId="164" showAll="0"/>
    <pivotField dataField="1" numFmtId="164" showAll="0"/>
    <pivotField numFmtId="164" showAll="0"/>
    <pivotField showAll="0"/>
    <pivotField showAll="0"/>
    <pivotField showAll="0"/>
    <pivotField showAll="0"/>
    <pivotField numFmtId="1" showAll="0"/>
    <pivotField showAll="0"/>
    <pivotField showAll="0"/>
    <pivotField showAll="0" defaultSubtotal="0"/>
    <pivotField showAll="0" defaultSubtotal="0"/>
    <pivotField axis="axisRow" showAll="0" defaultSubtotal="0">
      <items count="6">
        <item x="0"/>
        <item x="1"/>
        <item x="2"/>
        <item x="3"/>
        <item x="4"/>
        <item x="5"/>
      </items>
    </pivotField>
  </pivotFields>
  <rowFields count="1">
    <field x="19"/>
  </rowFields>
  <rowItems count="5">
    <i>
      <x v="1"/>
    </i>
    <i>
      <x v="2"/>
    </i>
    <i>
      <x v="3"/>
    </i>
    <i>
      <x v="4"/>
    </i>
    <i t="grand">
      <x/>
    </i>
  </rowItems>
  <colItems count="1">
    <i/>
  </colItems>
  <dataFields count="1">
    <dataField name="Sum of Funded Amount" fld="8" baseField="0" baseItem="0" numFmtId="164"/>
  </dataFields>
  <formats count="1">
    <format dxfId="32">
      <pivotArea outline="0" collapsedLevelsAreSubtotals="1" fieldPosition="0"/>
    </format>
  </formats>
  <chartFormats count="4">
    <chartFormat chart="5" format="10" series="1">
      <pivotArea type="data" outline="0" fieldPosition="0">
        <references count="1">
          <reference field="4294967294" count="1" selected="0">
            <x v="0"/>
          </reference>
        </references>
      </pivotArea>
    </chartFormat>
    <chartFormat chart="5" format="11" series="1">
      <pivotArea type="data" outline="0" fieldPosition="0">
        <references count="2">
          <reference field="4294967294" count="1" selected="0">
            <x v="0"/>
          </reference>
          <reference field="19" count="1" selected="0">
            <x v="2"/>
          </reference>
        </references>
      </pivotArea>
    </chartFormat>
    <chartFormat chart="5" format="12" series="1">
      <pivotArea type="data" outline="0" fieldPosition="0">
        <references count="2">
          <reference field="4294967294" count="1" selected="0">
            <x v="0"/>
          </reference>
          <reference field="19" count="1" selected="0">
            <x v="3"/>
          </reference>
        </references>
      </pivotArea>
    </chartFormat>
    <chartFormat chart="5" format="13" series="1">
      <pivotArea type="data" outline="0" fieldPosition="0">
        <references count="2">
          <reference field="4294967294" count="1" selected="0">
            <x v="0"/>
          </reference>
          <reference field="19"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E2EA8B3-16C8-4FA6-B53F-3BE82E4C776C}" name="Geography" cacheId="0" applyNumberFormats="0" applyBorderFormats="0" applyFontFormats="0" applyPatternFormats="0" applyAlignmentFormats="0" applyWidthHeightFormats="1" dataCaption="Values" updatedVersion="8" minRefreshableVersion="3" useAutoFormatting="1" rowGrandTotals="0" colGrandTotals="0" itemPrintTitles="1" createdVersion="8" indent="0" outline="1" outlineData="1" multipleFieldFilters="0" chartFormat="8">
  <location ref="A51:B52" firstHeaderRow="1" firstDataRow="1" firstDataCol="1"/>
  <pivotFields count="20">
    <pivotField showAll="0"/>
    <pivotField showAll="0"/>
    <pivotField showAll="0">
      <items count="4">
        <item x="0"/>
        <item x="1"/>
        <item x="2"/>
        <item t="default"/>
      </items>
    </pivotField>
    <pivotField showAll="0">
      <items count="14">
        <item h="1" x="1"/>
        <item h="1" m="1" x="8"/>
        <item h="1" x="0"/>
        <item h="1" m="1" x="10"/>
        <item h="1" x="2"/>
        <item x="5"/>
        <item h="1" x="3"/>
        <item h="1" x="6"/>
        <item h="1" m="1" x="11"/>
        <item h="1" x="7"/>
        <item h="1" m="1" x="9"/>
        <item h="1" x="4"/>
        <item h="1" m="1" x="12"/>
        <item t="default"/>
      </items>
    </pivotField>
    <pivotField showAll="0"/>
    <pivotField numFmtId="14" showAll="0">
      <items count="5">
        <item x="0"/>
        <item x="1"/>
        <item x="2"/>
        <item x="3"/>
        <item t="default"/>
      </items>
    </pivotField>
    <pivotField numFmtId="14" showAll="0"/>
    <pivotField numFmtId="164" showAll="0"/>
    <pivotField dataField="1" numFmtId="164" showAll="0"/>
    <pivotField numFmtId="164" showAll="0"/>
    <pivotField showAll="0"/>
    <pivotField showAll="0"/>
    <pivotField showAll="0"/>
    <pivotField axis="axisRow" showAll="0">
      <items count="5">
        <item m="1" x="3"/>
        <item x="0"/>
        <item x="1"/>
        <item x="2"/>
        <item t="default"/>
      </items>
    </pivotField>
    <pivotField numFmtId="1" showAll="0"/>
    <pivotField showAll="0"/>
    <pivotField showAll="0"/>
    <pivotField showAll="0" defaultSubtotal="0"/>
    <pivotField showAll="0" defaultSubtotal="0"/>
    <pivotField showAll="0" defaultSubtotal="0">
      <items count="6">
        <item x="0"/>
        <item x="1"/>
        <item x="2"/>
        <item x="3"/>
        <item x="4"/>
        <item x="5"/>
      </items>
    </pivotField>
  </pivotFields>
  <rowFields count="1">
    <field x="13"/>
  </rowFields>
  <rowItems count="1">
    <i>
      <x v="2"/>
    </i>
  </rowItems>
  <colItems count="1">
    <i/>
  </colItems>
  <dataFields count="1">
    <dataField name="Sum of Funded Amount" fld="8" baseField="0" baseItem="0" numFmtId="164"/>
  </dataFields>
  <formats count="1">
    <format dxfId="3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588B7D8D-CEC8-485E-8B55-50EFFF1629F6}" name="Grantee"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6">
  <location ref="A5:B9" firstHeaderRow="1" firstDataRow="1" firstDataCol="1"/>
  <pivotFields count="20">
    <pivotField axis="axisRow" showAll="0" sortType="ascending">
      <items count="15">
        <item x="0"/>
        <item x="2"/>
        <item x="6"/>
        <item x="3"/>
        <item x="1"/>
        <item x="7"/>
        <item x="5"/>
        <item m="1" x="8"/>
        <item x="4"/>
        <item m="1" x="9"/>
        <item m="1" x="10"/>
        <item m="1" x="11"/>
        <item m="1" x="12"/>
        <item m="1" x="13"/>
        <item t="default"/>
      </items>
      <autoSortScope>
        <pivotArea dataOnly="0" outline="0" fieldPosition="0">
          <references count="1">
            <reference field="4294967294" count="1" selected="0">
              <x v="0"/>
            </reference>
          </references>
        </pivotArea>
      </autoSortScope>
    </pivotField>
    <pivotField showAll="0"/>
    <pivotField showAll="0">
      <items count="4">
        <item x="0"/>
        <item x="1"/>
        <item x="2"/>
        <item t="default"/>
      </items>
    </pivotField>
    <pivotField showAll="0">
      <items count="14">
        <item h="1" x="1"/>
        <item h="1" m="1" x="8"/>
        <item h="1" x="0"/>
        <item h="1" m="1" x="10"/>
        <item h="1" x="2"/>
        <item x="5"/>
        <item h="1" x="3"/>
        <item h="1" x="6"/>
        <item h="1" m="1" x="11"/>
        <item h="1" x="7"/>
        <item h="1" m="1" x="9"/>
        <item h="1" x="4"/>
        <item h="1" m="1" x="12"/>
        <item t="default"/>
      </items>
    </pivotField>
    <pivotField showAll="0"/>
    <pivotField numFmtId="14" showAll="0">
      <items count="5">
        <item x="0"/>
        <item x="1"/>
        <item x="2"/>
        <item x="3"/>
        <item t="default"/>
      </items>
    </pivotField>
    <pivotField numFmtId="14" showAll="0"/>
    <pivotField numFmtId="164" showAll="0"/>
    <pivotField dataField="1" numFmtId="164" showAll="0"/>
    <pivotField numFmtId="164" showAll="0"/>
    <pivotField showAll="0"/>
    <pivotField showAll="0"/>
    <pivotField showAll="0"/>
    <pivotField showAll="0"/>
    <pivotField numFmtId="1" showAll="0"/>
    <pivotField showAll="0"/>
    <pivotField showAll="0"/>
    <pivotField showAll="0">
      <items count="15">
        <item sd="0" x="0"/>
        <item sd="0" x="1"/>
        <item sd="0" x="2"/>
        <item sd="0" x="3"/>
        <item sd="0" x="4"/>
        <item sd="0" x="5"/>
        <item sd="0" x="6"/>
        <item sd="0" x="7"/>
        <item sd="0" x="8"/>
        <item sd="0" x="9"/>
        <item sd="0" x="10"/>
        <item sd="0" x="11"/>
        <item sd="0" x="12"/>
        <item sd="0" x="13"/>
        <item t="default"/>
      </items>
    </pivotField>
    <pivotField showAll="0">
      <items count="7">
        <item sd="0" x="0"/>
        <item sd="0" x="1"/>
        <item sd="0" x="2"/>
        <item sd="0" x="3"/>
        <item sd="0" x="4"/>
        <item sd="0" x="5"/>
        <item t="default"/>
      </items>
    </pivotField>
    <pivotField showAll="0">
      <items count="7">
        <item sd="0" x="0"/>
        <item sd="0" x="1"/>
        <item sd="0" x="2"/>
        <item sd="0" x="3"/>
        <item sd="0" x="4"/>
        <item sd="0" x="5"/>
        <item t="default"/>
      </items>
    </pivotField>
  </pivotFields>
  <rowFields count="1">
    <field x="0"/>
  </rowFields>
  <rowItems count="4">
    <i>
      <x v="1"/>
    </i>
    <i>
      <x v="2"/>
    </i>
    <i>
      <x v="8"/>
    </i>
    <i t="grand">
      <x/>
    </i>
  </rowItems>
  <colItems count="1">
    <i/>
  </colItems>
  <dataFields count="1">
    <dataField name="Sum of Funded Amount" fld="8" baseField="0" baseItem="0"/>
  </dataFields>
  <formats count="5">
    <format dxfId="38">
      <pivotArea outline="0" collapsedLevelsAreSubtotals="1" fieldPosition="0"/>
    </format>
    <format dxfId="37">
      <pivotArea outline="0" collapsedLevelsAreSubtotals="1" fieldPosition="0"/>
    </format>
    <format dxfId="36">
      <pivotArea field="19" type="button" dataOnly="0" labelOnly="1" outline="0"/>
    </format>
    <format dxfId="35">
      <pivotArea type="topRight" dataOnly="0" labelOnly="1" outline="0" fieldPosition="0"/>
    </format>
    <format dxfId="34">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9A84DAD7-674C-4FB6-85E2-D26EE57B7907}" name="Unrestricted"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chartFormat="6">
  <location ref="A114:B117" firstHeaderRow="1" firstDataRow="1" firstDataCol="1"/>
  <pivotFields count="20">
    <pivotField showAll="0"/>
    <pivotField showAll="0"/>
    <pivotField showAll="0">
      <items count="4">
        <item x="0"/>
        <item x="1"/>
        <item x="2"/>
        <item t="default"/>
      </items>
    </pivotField>
    <pivotField showAll="0">
      <items count="14">
        <item h="1" x="1"/>
        <item h="1" m="1" x="8"/>
        <item h="1" x="0"/>
        <item h="1" m="1" x="10"/>
        <item h="1" x="2"/>
        <item x="5"/>
        <item h="1" x="3"/>
        <item h="1" x="6"/>
        <item h="1" m="1" x="11"/>
        <item h="1" x="7"/>
        <item h="1" m="1" x="9"/>
        <item h="1" x="4"/>
        <item h="1" m="1" x="12"/>
        <item t="default"/>
      </items>
    </pivotField>
    <pivotField showAll="0"/>
    <pivotField numFmtId="14" showAll="0">
      <items count="5">
        <item x="0"/>
        <item x="1"/>
        <item x="2"/>
        <item x="3"/>
        <item t="default"/>
      </items>
    </pivotField>
    <pivotField numFmtId="14" showAll="0"/>
    <pivotField numFmtId="164" showAll="0"/>
    <pivotField dataField="1" numFmtId="164" showAll="0"/>
    <pivotField numFmtId="164" showAll="0"/>
    <pivotField axis="axisRow" showAll="0" sortType="descending">
      <items count="3">
        <item x="1"/>
        <item x="0"/>
        <item t="default"/>
      </items>
    </pivotField>
    <pivotField showAll="0"/>
    <pivotField showAll="0"/>
    <pivotField showAll="0"/>
    <pivotField numFmtId="1" showAll="0"/>
    <pivotField showAll="0"/>
    <pivotField showAll="0"/>
    <pivotField showAll="0" defaultSubtotal="0"/>
    <pivotField showAll="0" defaultSubtotal="0"/>
    <pivotField showAll="0" defaultSubtotal="0">
      <items count="6">
        <item x="0"/>
        <item x="1"/>
        <item x="2"/>
        <item x="3"/>
        <item x="4"/>
        <item x="5"/>
      </items>
    </pivotField>
  </pivotFields>
  <rowFields count="1">
    <field x="10"/>
  </rowFields>
  <rowItems count="3">
    <i>
      <x/>
    </i>
    <i>
      <x v="1"/>
    </i>
    <i t="grand">
      <x/>
    </i>
  </rowItems>
  <colItems count="1">
    <i/>
  </colItems>
  <dataFields count="1">
    <dataField name="Sum of Funded Amount" fld="8" baseField="0" baseItem="0" numFmtId="164"/>
  </dataFields>
  <formats count="1">
    <format dxfId="39">
      <pivotArea outline="0" collapsedLevelsAreSubtotals="1" fieldPosition="0"/>
    </format>
  </formats>
  <chartFormats count="3">
    <chartFormat chart="5" format="4" series="1">
      <pivotArea type="data" outline="0" fieldPosition="0">
        <references count="1">
          <reference field="4294967294" count="1" selected="0">
            <x v="0"/>
          </reference>
        </references>
      </pivotArea>
    </chartFormat>
    <chartFormat chart="5" format="5">
      <pivotArea type="data" outline="0" fieldPosition="0">
        <references count="2">
          <reference field="4294967294" count="1" selected="0">
            <x v="0"/>
          </reference>
          <reference field="10" count="1" selected="0">
            <x v="1"/>
          </reference>
        </references>
      </pivotArea>
    </chartFormat>
    <chartFormat chart="5" format="6">
      <pivotArea type="data" outline="0" fieldPosition="0">
        <references count="2">
          <reference field="4294967294" count="1" selected="0">
            <x v="0"/>
          </reference>
          <reference field="10"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 xr10:uid="{09194895-0DBF-4E16-9329-AC27DE6B2580}" sourceName="Country">
  <pivotTables>
    <pivotTable tabId="5" name="Grantee"/>
    <pivotTable tabId="5" name="Geography"/>
    <pivotTable tabId="5" name="Year"/>
    <pivotTable tabId="5" name="Unrestricted"/>
  </pivotTables>
  <data>
    <tabular pivotCacheId="36589673">
      <items count="13">
        <i x="1"/>
        <i x="0"/>
        <i x="2"/>
        <i x="5" s="1"/>
        <i x="3"/>
        <i x="6"/>
        <i x="7"/>
        <i x="4"/>
        <i x="8" nd="1"/>
        <i x="10" nd="1"/>
        <i x="11" nd="1"/>
        <i x="9" nd="1"/>
        <i x="12"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ff_Member" xr10:uid="{0E525799-B213-452C-B9DC-A536077D4056}" sourceName="Staff Member">
  <pivotTables>
    <pivotTable tabId="5" name="Grantee"/>
    <pivotTable tabId="5" name="Geography"/>
    <pivotTable tabId="5" name="Unrestricted"/>
    <pivotTable tabId="5" name="Year"/>
  </pivotTables>
  <data>
    <tabular pivotCacheId="36589673">
      <items count="3">
        <i x="0" s="1"/>
        <i x="1" s="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 xr10:uid="{50A78616-3D3B-44DA-9F65-66C0ACF3FF97}" cache="Slicer_Country" caption="Country" rowHeight="249238"/>
  <slicer name="Staff Member" xr10:uid="{2F899189-8EB4-4D53-B46D-8ABD6522D1F1}" cache="Slicer_Staff_Member" caption="Staff Member" rowHeight="249238"/>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745487-518C-4C55-BBEA-E9CEE9CFB1F7}" name="Table1" displayName="Table1" ref="A1:Q101" totalsRowShown="0" headerRowDxfId="58" dataDxfId="57">
  <autoFilter ref="A1:Q101" xr:uid="{F6745487-518C-4C55-BBEA-E9CEE9CFB1F7}"/>
  <sortState xmlns:xlrd2="http://schemas.microsoft.com/office/spreadsheetml/2017/richdata2" ref="A2:Q101">
    <sortCondition ref="A1:A101"/>
  </sortState>
  <tableColumns count="17">
    <tableColumn id="1" xr3:uid="{17D1AC53-62BA-4246-8728-EFFB2F499B66}" name="Grantee name" dataDxfId="56"/>
    <tableColumn id="2" xr3:uid="{0E34CC87-98DB-46E9-B6A9-CB406C1C8DEB}" name="Project description" dataDxfId="55"/>
    <tableColumn id="3" xr3:uid="{FBF16DBC-210F-4A0D-9729-6D5903712BE7}" name="Staff Member" dataDxfId="54"/>
    <tableColumn id="4" xr3:uid="{67FB7086-34AB-4C0D-BB03-601632128040}" name="Country" dataDxfId="53"/>
    <tableColumn id="5" xr3:uid="{21E3AFBF-5EF9-4294-8924-EB40BEF32D4D}" name="Primary Geography" dataDxfId="52"/>
    <tableColumn id="7" xr3:uid="{C6F4F198-0A60-4004-BD89-F45B24236091}" name="Start Date" dataDxfId="51"/>
    <tableColumn id="8" xr3:uid="{73E896EF-9D60-4F1E-9444-FE2542D9B7D8}" name="End Date" dataDxfId="50"/>
    <tableColumn id="10" xr3:uid="{8D2FF18C-183B-40CE-B37D-264C24141262}" name="Requested Amount" dataDxfId="49"/>
    <tableColumn id="11" xr3:uid="{DE6AD5E5-5680-4C1A-B62B-B86C66199D50}" name="Funded Amount" dataDxfId="48"/>
    <tableColumn id="17" xr3:uid="{2FBED5B0-7A1F-4B02-85E9-65A26CEAED7D}" name="Requested vs Funded - Difference" dataDxfId="47">
      <calculatedColumnFormula>Table1[[#This Row],[Funded Amount]]-Table1[[#This Row],[Requested Amount]]</calculatedColumnFormula>
    </tableColumn>
    <tableColumn id="12" xr3:uid="{E81E0891-6F5E-4014-8F38-8D30A929881C}" name="Restricted or Unrestricted" dataDxfId="46"/>
    <tableColumn id="13" xr3:uid="{BECD8808-DCBE-49C6-9D18-1D4A8605B9E9}" name="Renewal or New" dataDxfId="45"/>
    <tableColumn id="14" xr3:uid="{B78C9702-97E8-44FE-8DCF-0E51F8DA3296}" name="Category" dataDxfId="44"/>
    <tableColumn id="6" xr3:uid="{27DA8A96-4F4E-4488-8BB1-DA972C1B554F}" name="Primary Geography - Proper" dataDxfId="43">
      <calculatedColumnFormula>PROPER(E2)</calculatedColumnFormula>
    </tableColumn>
    <tableColumn id="9" xr3:uid="{4B95A067-F493-449C-BB60-82B807C9C499}" name="Start Year" dataDxfId="42">
      <calculatedColumnFormula>YEAR(F2)</calculatedColumnFormula>
    </tableColumn>
    <tableColumn id="15" xr3:uid="{2E0678C1-FE8A-4052-A292-305DBDA5CC2E}" name="Status" dataDxfId="41"/>
    <tableColumn id="18" xr3:uid="{05100E09-D953-4B81-8C06-20727B2600CB}" name="Status - Completed vs. Not" dataDxfId="40">
      <calculatedColumnFormula>IF(Table1[[#This Row],[Status]]="Completed","Completed","Not Completed")</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Depict">
      <a:dk1>
        <a:sysClr val="windowText" lastClr="000000"/>
      </a:dk1>
      <a:lt1>
        <a:sysClr val="window" lastClr="FFFFFF"/>
      </a:lt1>
      <a:dk2>
        <a:srgbClr val="44546A"/>
      </a:dk2>
      <a:lt2>
        <a:srgbClr val="E7E6E6"/>
      </a:lt2>
      <a:accent1>
        <a:srgbClr val="6432C6"/>
      </a:accent1>
      <a:accent2>
        <a:srgbClr val="3F7AD8"/>
      </a:accent2>
      <a:accent3>
        <a:srgbClr val="13BF81"/>
      </a:accent3>
      <a:accent4>
        <a:srgbClr val="B715B7"/>
      </a:accent4>
      <a:accent5>
        <a:srgbClr val="DD405B"/>
      </a:accent5>
      <a:accent6>
        <a:srgbClr val="F7CB52"/>
      </a:accent6>
      <a:hlink>
        <a:srgbClr val="0563C1"/>
      </a:hlink>
      <a:folHlink>
        <a:srgbClr val="954F72"/>
      </a:folHlink>
    </a:clrScheme>
    <a:fontScheme name="Depict with Montserrat Only">
      <a:majorFont>
        <a:latin typeface="Montserrat"/>
        <a:ea typeface=""/>
        <a:cs typeface=""/>
      </a:majorFont>
      <a:minorFont>
        <a:latin typeface="Montserra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youtube.com/c/@AnnKEmery" TargetMode="External"/><Relationship Id="rId1" Type="http://schemas.openxmlformats.org/officeDocument/2006/relationships/hyperlink" Target="mailto:Ann@DepictDataStudio.com"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14221-BAA3-443C-8322-9648E8D4623D}">
  <dimension ref="A1:J136"/>
  <sheetViews>
    <sheetView topLeftCell="A29" zoomScale="120" zoomScaleNormal="120" workbookViewId="0">
      <selection activeCell="C37" sqref="C37"/>
    </sheetView>
  </sheetViews>
  <sheetFormatPr defaultRowHeight="16.8" x14ac:dyDescent="0.4"/>
  <cols>
    <col min="1" max="1" width="47.6640625" customWidth="1"/>
    <col min="3" max="3" width="14.6640625" customWidth="1"/>
  </cols>
  <sheetData>
    <row r="1" spans="1:4" s="7" customFormat="1" ht="27" x14ac:dyDescent="0.6">
      <c r="A1" s="7" t="s">
        <v>256</v>
      </c>
    </row>
    <row r="2" spans="1:4" x14ac:dyDescent="0.4">
      <c r="A2" t="s">
        <v>257</v>
      </c>
    </row>
    <row r="3" spans="1:4" x14ac:dyDescent="0.4">
      <c r="A3" s="20" t="s">
        <v>258</v>
      </c>
    </row>
    <row r="4" spans="1:4" x14ac:dyDescent="0.4">
      <c r="A4" s="20" t="s">
        <v>260</v>
      </c>
    </row>
    <row r="5" spans="1:4" x14ac:dyDescent="0.4">
      <c r="A5" s="20" t="s">
        <v>259</v>
      </c>
    </row>
    <row r="8" spans="1:4" s="7" customFormat="1" ht="27" x14ac:dyDescent="0.6">
      <c r="A8" s="7" t="s">
        <v>261</v>
      </c>
    </row>
    <row r="9" spans="1:4" x14ac:dyDescent="0.4">
      <c r="A9" t="s">
        <v>300</v>
      </c>
    </row>
    <row r="11" spans="1:4" x14ac:dyDescent="0.4">
      <c r="A11" t="s">
        <v>263</v>
      </c>
      <c r="C11" t="s">
        <v>279</v>
      </c>
    </row>
    <row r="12" spans="1:4" x14ac:dyDescent="0.4">
      <c r="A12" s="9" t="s">
        <v>264</v>
      </c>
    </row>
    <row r="13" spans="1:4" x14ac:dyDescent="0.4">
      <c r="A13" s="9" t="s">
        <v>267</v>
      </c>
      <c r="C13" s="9" t="s">
        <v>262</v>
      </c>
      <c r="D13" t="s">
        <v>280</v>
      </c>
    </row>
    <row r="14" spans="1:4" x14ac:dyDescent="0.4">
      <c r="A14" s="9" t="s">
        <v>268</v>
      </c>
      <c r="C14" s="9"/>
      <c r="D14" t="s">
        <v>281</v>
      </c>
    </row>
    <row r="15" spans="1:4" x14ac:dyDescent="0.4">
      <c r="A15" s="9" t="s">
        <v>269</v>
      </c>
      <c r="C15" s="9"/>
      <c r="D15" t="s">
        <v>289</v>
      </c>
    </row>
    <row r="16" spans="1:4" x14ac:dyDescent="0.4">
      <c r="A16" s="9" t="s">
        <v>270</v>
      </c>
      <c r="C16" s="9"/>
    </row>
    <row r="17" spans="1:10" x14ac:dyDescent="0.4">
      <c r="A17" s="9" t="s">
        <v>265</v>
      </c>
      <c r="C17" s="9" t="s">
        <v>286</v>
      </c>
      <c r="D17" t="s">
        <v>282</v>
      </c>
    </row>
    <row r="18" spans="1:10" x14ac:dyDescent="0.4">
      <c r="A18" s="9" t="s">
        <v>266</v>
      </c>
      <c r="C18" s="9"/>
      <c r="D18" t="s">
        <v>288</v>
      </c>
    </row>
    <row r="19" spans="1:10" x14ac:dyDescent="0.4">
      <c r="A19" s="9" t="s">
        <v>271</v>
      </c>
      <c r="C19" s="9"/>
      <c r="D19" t="s">
        <v>290</v>
      </c>
    </row>
    <row r="20" spans="1:10" x14ac:dyDescent="0.4">
      <c r="A20" s="9" t="s">
        <v>272</v>
      </c>
      <c r="C20" s="9"/>
    </row>
    <row r="21" spans="1:10" x14ac:dyDescent="0.4">
      <c r="A21" s="9" t="s">
        <v>273</v>
      </c>
      <c r="C21" s="9" t="s">
        <v>287</v>
      </c>
      <c r="D21" t="s">
        <v>284</v>
      </c>
    </row>
    <row r="22" spans="1:10" x14ac:dyDescent="0.4">
      <c r="A22" s="9" t="s">
        <v>274</v>
      </c>
      <c r="D22" t="s">
        <v>283</v>
      </c>
    </row>
    <row r="23" spans="1:10" x14ac:dyDescent="0.4">
      <c r="A23" s="9" t="s">
        <v>275</v>
      </c>
      <c r="D23" t="s">
        <v>285</v>
      </c>
    </row>
    <row r="24" spans="1:10" x14ac:dyDescent="0.4">
      <c r="A24" s="9" t="s">
        <v>276</v>
      </c>
      <c r="D24" t="s">
        <v>291</v>
      </c>
    </row>
    <row r="25" spans="1:10" x14ac:dyDescent="0.4">
      <c r="A25" s="9" t="s">
        <v>277</v>
      </c>
    </row>
    <row r="26" spans="1:10" x14ac:dyDescent="0.4">
      <c r="A26" s="9" t="s">
        <v>192</v>
      </c>
    </row>
    <row r="27" spans="1:10" x14ac:dyDescent="0.4">
      <c r="A27" s="9" t="s">
        <v>197</v>
      </c>
    </row>
    <row r="28" spans="1:10" x14ac:dyDescent="0.4">
      <c r="A28" s="9" t="s">
        <v>278</v>
      </c>
    </row>
    <row r="31" spans="1:10" ht="15" customHeight="1" x14ac:dyDescent="0.6">
      <c r="I31" s="7"/>
      <c r="J31" s="7"/>
    </row>
    <row r="32" spans="1:10" s="7" customFormat="1" ht="27" x14ac:dyDescent="0.6">
      <c r="A32" s="7" t="s">
        <v>111</v>
      </c>
      <c r="C32"/>
      <c r="D32"/>
      <c r="E32"/>
      <c r="F32"/>
      <c r="G32"/>
      <c r="H32"/>
      <c r="I32"/>
      <c r="J32"/>
    </row>
    <row r="41" spans="1:10" s="8" customFormat="1" ht="23.4" x14ac:dyDescent="0.55000000000000004">
      <c r="A41" s="8" t="s">
        <v>184</v>
      </c>
      <c r="C41"/>
      <c r="D41"/>
      <c r="E41"/>
      <c r="F41"/>
      <c r="G41"/>
      <c r="H41"/>
      <c r="I41"/>
      <c r="J41"/>
    </row>
    <row r="42" spans="1:10" ht="23.4" x14ac:dyDescent="0.55000000000000004">
      <c r="C42" s="8"/>
      <c r="D42" s="8"/>
      <c r="E42" s="8"/>
      <c r="F42" s="8"/>
      <c r="G42" s="8"/>
      <c r="H42" s="8"/>
    </row>
    <row r="43" spans="1:10" x14ac:dyDescent="0.4">
      <c r="A43" t="s">
        <v>125</v>
      </c>
    </row>
    <row r="44" spans="1:10" x14ac:dyDescent="0.4">
      <c r="A44" s="9" t="s">
        <v>121</v>
      </c>
    </row>
    <row r="45" spans="1:10" x14ac:dyDescent="0.4">
      <c r="A45" s="9" t="s">
        <v>122</v>
      </c>
    </row>
    <row r="46" spans="1:10" x14ac:dyDescent="0.4">
      <c r="A46" s="9" t="s">
        <v>123</v>
      </c>
    </row>
    <row r="47" spans="1:10" x14ac:dyDescent="0.4">
      <c r="A47" s="9" t="s">
        <v>124</v>
      </c>
    </row>
    <row r="49" spans="1:10" x14ac:dyDescent="0.4">
      <c r="A49" t="s">
        <v>126</v>
      </c>
    </row>
    <row r="50" spans="1:10" x14ac:dyDescent="0.4">
      <c r="A50" s="9" t="s">
        <v>152</v>
      </c>
    </row>
    <row r="51" spans="1:10" x14ac:dyDescent="0.4">
      <c r="A51" s="9" t="s">
        <v>153</v>
      </c>
    </row>
    <row r="53" spans="1:10" x14ac:dyDescent="0.4">
      <c r="A53" t="s">
        <v>127</v>
      </c>
    </row>
    <row r="54" spans="1:10" x14ac:dyDescent="0.4">
      <c r="A54" s="9" t="s">
        <v>292</v>
      </c>
    </row>
    <row r="55" spans="1:10" x14ac:dyDescent="0.4">
      <c r="A55" s="9"/>
    </row>
    <row r="57" spans="1:10" s="8" customFormat="1" ht="23.4" x14ac:dyDescent="0.55000000000000004">
      <c r="A57" s="8" t="s">
        <v>185</v>
      </c>
      <c r="C57"/>
      <c r="D57"/>
      <c r="E57"/>
      <c r="F57"/>
      <c r="G57"/>
      <c r="H57"/>
      <c r="I57"/>
      <c r="J57"/>
    </row>
    <row r="59" spans="1:10" x14ac:dyDescent="0.4">
      <c r="A59" t="s">
        <v>160</v>
      </c>
    </row>
    <row r="61" spans="1:10" x14ac:dyDescent="0.4">
      <c r="A61" t="s">
        <v>255</v>
      </c>
    </row>
    <row r="63" spans="1:10" x14ac:dyDescent="0.4">
      <c r="A63" t="s">
        <v>161</v>
      </c>
    </row>
    <row r="65" spans="1:10" x14ac:dyDescent="0.4">
      <c r="A65" t="s">
        <v>162</v>
      </c>
    </row>
    <row r="67" spans="1:10" x14ac:dyDescent="0.4">
      <c r="A67" t="s">
        <v>165</v>
      </c>
    </row>
    <row r="68" spans="1:10" x14ac:dyDescent="0.4">
      <c r="A68" s="9" t="s">
        <v>164</v>
      </c>
    </row>
    <row r="69" spans="1:10" x14ac:dyDescent="0.4">
      <c r="A69" s="9" t="s">
        <v>163</v>
      </c>
    </row>
    <row r="71" spans="1:10" ht="23.4" x14ac:dyDescent="0.55000000000000004">
      <c r="I71" s="8"/>
      <c r="J71" s="8"/>
    </row>
    <row r="72" spans="1:10" s="8" customFormat="1" ht="23.4" x14ac:dyDescent="0.55000000000000004">
      <c r="A72" s="8" t="s">
        <v>186</v>
      </c>
      <c r="C72"/>
      <c r="D72"/>
      <c r="E72"/>
      <c r="F72"/>
      <c r="G72"/>
      <c r="H72"/>
      <c r="I72"/>
      <c r="J72"/>
    </row>
    <row r="73" spans="1:10" ht="23.4" x14ac:dyDescent="0.55000000000000004">
      <c r="C73" s="8"/>
      <c r="D73" s="8"/>
      <c r="E73" s="8"/>
      <c r="F73" s="8"/>
      <c r="G73" s="8"/>
      <c r="H73" s="8"/>
    </row>
    <row r="74" spans="1:10" x14ac:dyDescent="0.4">
      <c r="A74" t="s">
        <v>166</v>
      </c>
    </row>
    <row r="76" spans="1:10" x14ac:dyDescent="0.4">
      <c r="A76" t="s">
        <v>135</v>
      </c>
    </row>
    <row r="78" spans="1:10" x14ac:dyDescent="0.4">
      <c r="A78" t="s">
        <v>134</v>
      </c>
    </row>
    <row r="80" spans="1:10" x14ac:dyDescent="0.4">
      <c r="A80" s="9" t="s">
        <v>173</v>
      </c>
    </row>
    <row r="81" spans="1:1" x14ac:dyDescent="0.4">
      <c r="A81" s="9" t="s">
        <v>174</v>
      </c>
    </row>
    <row r="82" spans="1:1" x14ac:dyDescent="0.4">
      <c r="A82" s="9" t="s">
        <v>175</v>
      </c>
    </row>
    <row r="83" spans="1:1" x14ac:dyDescent="0.4">
      <c r="A83" s="9"/>
    </row>
    <row r="84" spans="1:1" x14ac:dyDescent="0.4">
      <c r="A84" s="9" t="s">
        <v>176</v>
      </c>
    </row>
    <row r="85" spans="1:1" x14ac:dyDescent="0.4">
      <c r="A85" s="11" t="s">
        <v>188</v>
      </c>
    </row>
    <row r="86" spans="1:1" x14ac:dyDescent="0.4">
      <c r="A86" s="9" t="s">
        <v>177</v>
      </c>
    </row>
    <row r="87" spans="1:1" x14ac:dyDescent="0.4">
      <c r="A87" s="9" t="s">
        <v>178</v>
      </c>
    </row>
    <row r="88" spans="1:1" x14ac:dyDescent="0.4">
      <c r="A88" s="9"/>
    </row>
    <row r="89" spans="1:1" x14ac:dyDescent="0.4">
      <c r="A89" s="9" t="s">
        <v>179</v>
      </c>
    </row>
    <row r="90" spans="1:1" x14ac:dyDescent="0.4">
      <c r="A90" s="9" t="s">
        <v>180</v>
      </c>
    </row>
    <row r="91" spans="1:1" x14ac:dyDescent="0.4">
      <c r="A91" s="11" t="s">
        <v>189</v>
      </c>
    </row>
    <row r="92" spans="1:1" x14ac:dyDescent="0.4">
      <c r="A92" s="9" t="s">
        <v>181</v>
      </c>
    </row>
    <row r="94" spans="1:1" x14ac:dyDescent="0.4">
      <c r="A94" s="9" t="s">
        <v>182</v>
      </c>
    </row>
    <row r="96" spans="1:1" x14ac:dyDescent="0.4">
      <c r="A96" s="4" t="s">
        <v>183</v>
      </c>
    </row>
    <row r="98" spans="1:10" ht="23.4" x14ac:dyDescent="0.55000000000000004">
      <c r="I98" s="8"/>
      <c r="J98" s="8"/>
    </row>
    <row r="99" spans="1:10" s="8" customFormat="1" ht="23.4" x14ac:dyDescent="0.55000000000000004">
      <c r="A99" s="8" t="s">
        <v>187</v>
      </c>
      <c r="C99"/>
      <c r="D99"/>
      <c r="E99"/>
      <c r="F99"/>
      <c r="G99"/>
      <c r="H99"/>
      <c r="I99"/>
      <c r="J99"/>
    </row>
    <row r="100" spans="1:10" ht="23.4" x14ac:dyDescent="0.55000000000000004">
      <c r="C100" s="8"/>
      <c r="D100" s="8"/>
      <c r="E100" s="8"/>
      <c r="F100" s="8"/>
      <c r="G100" s="8"/>
      <c r="H100" s="8"/>
    </row>
    <row r="101" spans="1:10" x14ac:dyDescent="0.4">
      <c r="A101" t="s">
        <v>190</v>
      </c>
    </row>
    <row r="102" spans="1:10" x14ac:dyDescent="0.4">
      <c r="A102" s="9" t="s">
        <v>191</v>
      </c>
    </row>
    <row r="103" spans="1:10" x14ac:dyDescent="0.4">
      <c r="A103" s="9" t="s">
        <v>192</v>
      </c>
    </row>
    <row r="104" spans="1:10" x14ac:dyDescent="0.4">
      <c r="A104" s="9" t="s">
        <v>193</v>
      </c>
    </row>
    <row r="106" spans="1:10" x14ac:dyDescent="0.4">
      <c r="A106" t="s">
        <v>216</v>
      </c>
    </row>
    <row r="108" spans="1:10" x14ac:dyDescent="0.4">
      <c r="A108" t="s">
        <v>194</v>
      </c>
    </row>
    <row r="109" spans="1:10" x14ac:dyDescent="0.4">
      <c r="A109" s="9" t="s">
        <v>195</v>
      </c>
    </row>
    <row r="110" spans="1:10" x14ac:dyDescent="0.4">
      <c r="A110" s="9" t="s">
        <v>196</v>
      </c>
    </row>
    <row r="111" spans="1:10" x14ac:dyDescent="0.4">
      <c r="A111" s="9" t="s">
        <v>197</v>
      </c>
    </row>
    <row r="112" spans="1:10" x14ac:dyDescent="0.4">
      <c r="A112" s="9" t="s">
        <v>198</v>
      </c>
    </row>
    <row r="114" spans="1:1" x14ac:dyDescent="0.4">
      <c r="A114" s="4" t="s">
        <v>199</v>
      </c>
    </row>
    <row r="115" spans="1:1" x14ac:dyDescent="0.4">
      <c r="A115" s="4"/>
    </row>
    <row r="116" spans="1:1" x14ac:dyDescent="0.4">
      <c r="A116" s="9" t="s">
        <v>203</v>
      </c>
    </row>
    <row r="117" spans="1:1" x14ac:dyDescent="0.4">
      <c r="A117" s="9" t="s">
        <v>201</v>
      </c>
    </row>
    <row r="118" spans="1:1" x14ac:dyDescent="0.4">
      <c r="A118" s="9" t="s">
        <v>200</v>
      </c>
    </row>
    <row r="120" spans="1:1" x14ac:dyDescent="0.4">
      <c r="A120" s="9" t="s">
        <v>220</v>
      </c>
    </row>
    <row r="121" spans="1:1" x14ac:dyDescent="0.4">
      <c r="A121" s="11" t="s">
        <v>204</v>
      </c>
    </row>
    <row r="122" spans="1:1" x14ac:dyDescent="0.4">
      <c r="A122" s="11" t="s">
        <v>205</v>
      </c>
    </row>
    <row r="123" spans="1:1" x14ac:dyDescent="0.4">
      <c r="A123" s="11" t="s">
        <v>218</v>
      </c>
    </row>
    <row r="124" spans="1:1" x14ac:dyDescent="0.4">
      <c r="A124" s="11" t="s">
        <v>219</v>
      </c>
    </row>
    <row r="125" spans="1:1" x14ac:dyDescent="0.4">
      <c r="A125" s="9"/>
    </row>
    <row r="126" spans="1:1" x14ac:dyDescent="0.4">
      <c r="A126" s="9" t="s">
        <v>206</v>
      </c>
    </row>
    <row r="127" spans="1:1" x14ac:dyDescent="0.4">
      <c r="A127" s="9" t="s">
        <v>295</v>
      </c>
    </row>
    <row r="128" spans="1:1" x14ac:dyDescent="0.4">
      <c r="A128" s="9" t="s">
        <v>210</v>
      </c>
    </row>
    <row r="130" spans="1:1" x14ac:dyDescent="0.4">
      <c r="A130" s="9" t="s">
        <v>221</v>
      </c>
    </row>
    <row r="131" spans="1:1" x14ac:dyDescent="0.4">
      <c r="A131" s="9" t="s">
        <v>222</v>
      </c>
    </row>
    <row r="132" spans="1:1" x14ac:dyDescent="0.4">
      <c r="A132" s="9" t="s">
        <v>210</v>
      </c>
    </row>
    <row r="134" spans="1:1" x14ac:dyDescent="0.4">
      <c r="A134" s="9" t="s">
        <v>224</v>
      </c>
    </row>
    <row r="135" spans="1:1" x14ac:dyDescent="0.4">
      <c r="A135" s="9" t="s">
        <v>225</v>
      </c>
    </row>
    <row r="136" spans="1:1" x14ac:dyDescent="0.4">
      <c r="A136" s="9" t="s">
        <v>210</v>
      </c>
    </row>
  </sheetData>
  <hyperlinks>
    <hyperlink ref="A3" r:id="rId1" xr:uid="{DC5018C6-3AB8-4013-8610-B213ED74E23F}"/>
    <hyperlink ref="A5" r:id="rId2" xr:uid="{C2E48EC9-D48C-4FD6-A182-669355E55E0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B66D2-1AB5-482C-9CD9-F34782FEEA7A}">
  <dimension ref="A1:U109"/>
  <sheetViews>
    <sheetView zoomScale="130" zoomScaleNormal="130" workbookViewId="0">
      <pane xSplit="1" ySplit="1" topLeftCell="L65" activePane="bottomRight" state="frozen"/>
      <selection pane="topRight" activeCell="B1" sqref="B1"/>
      <selection pane="bottomLeft" activeCell="A2" sqref="A2"/>
      <selection pane="bottomRight" activeCell="A70" sqref="A70:XFD70"/>
    </sheetView>
  </sheetViews>
  <sheetFormatPr defaultColWidth="14.08203125" defaultRowHeight="16.8" x14ac:dyDescent="0.4"/>
  <cols>
    <col min="1" max="5" width="14.08203125" style="4"/>
    <col min="7" max="7" width="14.08203125" style="4"/>
    <col min="9" max="12" width="14.08203125" style="4"/>
    <col min="13" max="13" width="32.75" style="4" bestFit="1" customWidth="1"/>
    <col min="14" max="17" width="14.08203125" style="4"/>
    <col min="22" max="16384" width="14.08203125" style="4"/>
  </cols>
  <sheetData>
    <row r="1" spans="1:21" s="3" customFormat="1" ht="50.4" x14ac:dyDescent="0.4">
      <c r="A1" s="3" t="s">
        <v>0</v>
      </c>
      <c r="B1" s="3" t="s">
        <v>105</v>
      </c>
      <c r="C1" s="3" t="s">
        <v>254</v>
      </c>
      <c r="D1" s="3" t="s">
        <v>6</v>
      </c>
      <c r="E1" s="3" t="s">
        <v>144</v>
      </c>
      <c r="F1" s="3" t="s">
        <v>214</v>
      </c>
      <c r="G1" s="3" t="s">
        <v>215</v>
      </c>
      <c r="H1" s="3" t="s">
        <v>150</v>
      </c>
      <c r="I1" s="3" t="s">
        <v>151</v>
      </c>
      <c r="J1" s="3" t="s">
        <v>293</v>
      </c>
      <c r="K1" s="3" t="s">
        <v>112</v>
      </c>
      <c r="L1" s="3" t="s">
        <v>115</v>
      </c>
      <c r="M1" s="3" t="s">
        <v>1</v>
      </c>
      <c r="N1" s="3" t="s">
        <v>159</v>
      </c>
      <c r="O1" s="3" t="s">
        <v>213</v>
      </c>
      <c r="P1" s="3" t="s">
        <v>2</v>
      </c>
      <c r="Q1" s="3" t="s">
        <v>294</v>
      </c>
    </row>
    <row r="2" spans="1:21" x14ac:dyDescent="0.4">
      <c r="A2" s="4" t="s">
        <v>102</v>
      </c>
      <c r="B2" s="4" t="s">
        <v>106</v>
      </c>
      <c r="C2" s="4" t="s">
        <v>119</v>
      </c>
      <c r="D2" s="4" t="s">
        <v>8</v>
      </c>
      <c r="E2" s="4" t="s">
        <v>155</v>
      </c>
      <c r="F2" s="5">
        <v>44197</v>
      </c>
      <c r="G2" s="5">
        <v>44561</v>
      </c>
      <c r="H2" s="6">
        <v>1855016.9000000001</v>
      </c>
      <c r="I2" s="6">
        <v>1686379</v>
      </c>
      <c r="J2" s="6">
        <f>Table1[[#This Row],[Funded Amount]]-Table1[[#This Row],[Requested Amount]]</f>
        <v>-168637.90000000014</v>
      </c>
      <c r="K2" s="6" t="s">
        <v>113</v>
      </c>
      <c r="L2" s="6" t="s">
        <v>117</v>
      </c>
      <c r="M2" s="4" t="s">
        <v>301</v>
      </c>
      <c r="N2" s="4" t="str">
        <f t="shared" ref="N2:N33" si="0">PROPER(E2)</f>
        <v>Rural</v>
      </c>
      <c r="O2" s="12">
        <f t="shared" ref="O2:O33" si="1">YEAR(F2)</f>
        <v>2021</v>
      </c>
      <c r="P2" s="4" t="s">
        <v>3</v>
      </c>
      <c r="Q2" s="6" t="str">
        <f>IF(Table1[[#This Row],[Status]]="Completed","Completed","Not Completed")</f>
        <v>Completed</v>
      </c>
      <c r="R2" s="4"/>
      <c r="S2" s="4"/>
      <c r="T2" s="4"/>
      <c r="U2" s="4"/>
    </row>
    <row r="3" spans="1:21" x14ac:dyDescent="0.4">
      <c r="A3" s="4" t="s">
        <v>102</v>
      </c>
      <c r="B3" s="4" t="s">
        <v>106</v>
      </c>
      <c r="C3" s="4" t="s">
        <v>119</v>
      </c>
      <c r="D3" s="4" t="s">
        <v>8</v>
      </c>
      <c r="E3" s="4" t="s">
        <v>155</v>
      </c>
      <c r="F3" s="5">
        <v>44562</v>
      </c>
      <c r="G3" s="5">
        <v>44926</v>
      </c>
      <c r="H3" s="6">
        <v>1072755.2000000002</v>
      </c>
      <c r="I3" s="6">
        <v>975232</v>
      </c>
      <c r="J3" s="6">
        <f>Table1[[#This Row],[Funded Amount]]-Table1[[#This Row],[Requested Amount]]</f>
        <v>-97523.200000000186</v>
      </c>
      <c r="K3" s="6" t="s">
        <v>113</v>
      </c>
      <c r="L3" s="6" t="s">
        <v>116</v>
      </c>
      <c r="M3" s="4" t="s">
        <v>301</v>
      </c>
      <c r="N3" s="4" t="str">
        <f t="shared" si="0"/>
        <v>Rural</v>
      </c>
      <c r="O3" s="12">
        <f t="shared" si="1"/>
        <v>2022</v>
      </c>
      <c r="P3" s="4" t="s">
        <v>4</v>
      </c>
      <c r="Q3" s="6" t="str">
        <f>IF(Table1[[#This Row],[Status]]="Completed","Completed","Not Completed")</f>
        <v>Not Completed</v>
      </c>
      <c r="R3" s="4"/>
      <c r="S3" s="4"/>
      <c r="T3" s="4"/>
      <c r="U3" s="4"/>
    </row>
    <row r="4" spans="1:21" x14ac:dyDescent="0.4">
      <c r="A4" s="4" t="s">
        <v>102</v>
      </c>
      <c r="B4" s="4" t="s">
        <v>106</v>
      </c>
      <c r="C4" s="4" t="s">
        <v>119</v>
      </c>
      <c r="D4" s="4" t="s">
        <v>8</v>
      </c>
      <c r="E4" s="4" t="s">
        <v>155</v>
      </c>
      <c r="F4" s="5">
        <v>44927</v>
      </c>
      <c r="G4" s="5">
        <v>45291</v>
      </c>
      <c r="H4" s="6">
        <v>58399.000000000007</v>
      </c>
      <c r="I4" s="6">
        <v>53090</v>
      </c>
      <c r="J4" s="6">
        <f>Table1[[#This Row],[Funded Amount]]-Table1[[#This Row],[Requested Amount]]</f>
        <v>-5309.0000000000073</v>
      </c>
      <c r="K4" s="6" t="s">
        <v>113</v>
      </c>
      <c r="L4" s="6" t="s">
        <v>116</v>
      </c>
      <c r="M4" s="4" t="s">
        <v>301</v>
      </c>
      <c r="N4" s="4" t="str">
        <f t="shared" si="0"/>
        <v>Rural</v>
      </c>
      <c r="O4" s="12">
        <f t="shared" si="1"/>
        <v>2023</v>
      </c>
      <c r="P4" s="4" t="s">
        <v>5</v>
      </c>
      <c r="Q4" s="6" t="str">
        <f>IF(Table1[[#This Row],[Status]]="Completed","Completed","Not Completed")</f>
        <v>Not Completed</v>
      </c>
      <c r="R4" s="4"/>
      <c r="S4" s="4"/>
      <c r="T4" s="4"/>
      <c r="U4" s="4"/>
    </row>
    <row r="5" spans="1:21" x14ac:dyDescent="0.4">
      <c r="A5" s="4" t="s">
        <v>102</v>
      </c>
      <c r="B5" s="4" t="s">
        <v>106</v>
      </c>
      <c r="C5" s="4" t="s">
        <v>119</v>
      </c>
      <c r="D5" s="4" t="s">
        <v>8</v>
      </c>
      <c r="E5" s="4" t="s">
        <v>155</v>
      </c>
      <c r="F5" s="5">
        <v>45292</v>
      </c>
      <c r="G5" s="5">
        <v>45657</v>
      </c>
      <c r="H5" s="6">
        <v>1115738.8</v>
      </c>
      <c r="I5" s="6">
        <v>1014308</v>
      </c>
      <c r="J5" s="6">
        <f>Table1[[#This Row],[Funded Amount]]-Table1[[#This Row],[Requested Amount]]</f>
        <v>-101430.80000000005</v>
      </c>
      <c r="K5" s="6" t="s">
        <v>113</v>
      </c>
      <c r="L5" s="6" t="s">
        <v>116</v>
      </c>
      <c r="M5" s="4" t="s">
        <v>301</v>
      </c>
      <c r="N5" s="4" t="str">
        <f t="shared" si="0"/>
        <v>Rural</v>
      </c>
      <c r="O5" s="12">
        <f t="shared" si="1"/>
        <v>2024</v>
      </c>
      <c r="P5" s="4" t="s">
        <v>3</v>
      </c>
      <c r="Q5" s="6" t="str">
        <f>IF(Table1[[#This Row],[Status]]="Completed","Completed","Not Completed")</f>
        <v>Completed</v>
      </c>
      <c r="R5" s="4"/>
      <c r="S5" s="4"/>
      <c r="T5" s="4"/>
      <c r="U5" s="4"/>
    </row>
    <row r="6" spans="1:21" x14ac:dyDescent="0.4">
      <c r="A6" s="4" t="s">
        <v>102</v>
      </c>
      <c r="B6" s="4" t="s">
        <v>104</v>
      </c>
      <c r="C6" s="4" t="s">
        <v>119</v>
      </c>
      <c r="D6" s="4" t="s">
        <v>70</v>
      </c>
      <c r="E6" s="4" t="s">
        <v>154</v>
      </c>
      <c r="F6" s="5">
        <v>44197</v>
      </c>
      <c r="G6" s="5">
        <v>44561</v>
      </c>
      <c r="H6" s="6">
        <v>1481095.0000000002</v>
      </c>
      <c r="I6" s="6">
        <v>1346450</v>
      </c>
      <c r="J6" s="6">
        <f>Table1[[#This Row],[Funded Amount]]-Table1[[#This Row],[Requested Amount]]</f>
        <v>-134645.00000000023</v>
      </c>
      <c r="K6" s="6" t="s">
        <v>113</v>
      </c>
      <c r="L6" s="6" t="s">
        <v>117</v>
      </c>
      <c r="M6" s="4" t="s">
        <v>301</v>
      </c>
      <c r="N6" s="4" t="str">
        <f t="shared" si="0"/>
        <v>Urban</v>
      </c>
      <c r="O6" s="12">
        <f t="shared" si="1"/>
        <v>2021</v>
      </c>
      <c r="P6" s="4" t="s">
        <v>3</v>
      </c>
      <c r="Q6" s="6" t="str">
        <f>IF(Table1[[#This Row],[Status]]="Completed","Completed","Not Completed")</f>
        <v>Completed</v>
      </c>
      <c r="R6" s="4"/>
      <c r="S6" s="4"/>
      <c r="T6" s="4"/>
      <c r="U6" s="4"/>
    </row>
    <row r="7" spans="1:21" x14ac:dyDescent="0.4">
      <c r="A7" s="4" t="s">
        <v>102</v>
      </c>
      <c r="B7" s="4" t="s">
        <v>104</v>
      </c>
      <c r="C7" s="4" t="s">
        <v>119</v>
      </c>
      <c r="D7" s="4" t="s">
        <v>70</v>
      </c>
      <c r="E7" s="4" t="s">
        <v>154</v>
      </c>
      <c r="F7" s="5">
        <v>44562</v>
      </c>
      <c r="G7" s="5">
        <v>44926</v>
      </c>
      <c r="H7" s="6">
        <v>1830010.6</v>
      </c>
      <c r="I7" s="6">
        <v>1663646</v>
      </c>
      <c r="J7" s="6">
        <f>Table1[[#This Row],[Funded Amount]]-Table1[[#This Row],[Requested Amount]]</f>
        <v>-166364.60000000009</v>
      </c>
      <c r="K7" s="6" t="s">
        <v>113</v>
      </c>
      <c r="L7" s="6" t="s">
        <v>116</v>
      </c>
      <c r="M7" s="4" t="s">
        <v>301</v>
      </c>
      <c r="N7" s="4" t="str">
        <f t="shared" si="0"/>
        <v>Urban</v>
      </c>
      <c r="O7" s="12">
        <f t="shared" si="1"/>
        <v>2022</v>
      </c>
      <c r="P7" s="4" t="s">
        <v>4</v>
      </c>
      <c r="Q7" s="6" t="str">
        <f>IF(Table1[[#This Row],[Status]]="Completed","Completed","Not Completed")</f>
        <v>Not Completed</v>
      </c>
      <c r="R7" s="4"/>
      <c r="S7" s="4"/>
      <c r="T7" s="4"/>
      <c r="U7" s="4"/>
    </row>
    <row r="8" spans="1:21" x14ac:dyDescent="0.4">
      <c r="A8" s="4" t="s">
        <v>102</v>
      </c>
      <c r="B8" s="4" t="s">
        <v>104</v>
      </c>
      <c r="C8" s="4" t="s">
        <v>119</v>
      </c>
      <c r="D8" s="4" t="s">
        <v>70</v>
      </c>
      <c r="E8" s="4" t="s">
        <v>154</v>
      </c>
      <c r="F8" s="5">
        <v>44927</v>
      </c>
      <c r="G8" s="5">
        <v>45291</v>
      </c>
      <c r="H8" s="6">
        <v>1569936.5000000002</v>
      </c>
      <c r="I8" s="6">
        <v>1427215</v>
      </c>
      <c r="J8" s="6">
        <f>Table1[[#This Row],[Funded Amount]]-Table1[[#This Row],[Requested Amount]]</f>
        <v>-142721.50000000023</v>
      </c>
      <c r="K8" s="6" t="s">
        <v>113</v>
      </c>
      <c r="L8" s="6" t="s">
        <v>116</v>
      </c>
      <c r="M8" s="4" t="s">
        <v>301</v>
      </c>
      <c r="N8" s="4" t="str">
        <f t="shared" si="0"/>
        <v>Urban</v>
      </c>
      <c r="O8" s="12">
        <f t="shared" si="1"/>
        <v>2023</v>
      </c>
      <c r="P8" s="4" t="s">
        <v>5</v>
      </c>
      <c r="Q8" s="6" t="str">
        <f>IF(Table1[[#This Row],[Status]]="Completed","Completed","Not Completed")</f>
        <v>Not Completed</v>
      </c>
      <c r="R8" s="4"/>
      <c r="S8" s="4"/>
      <c r="T8" s="4"/>
      <c r="U8" s="4"/>
    </row>
    <row r="9" spans="1:21" x14ac:dyDescent="0.4">
      <c r="A9" s="4" t="s">
        <v>103</v>
      </c>
      <c r="B9" s="4" t="s">
        <v>109</v>
      </c>
      <c r="C9" s="4" t="s">
        <v>128</v>
      </c>
      <c r="D9" s="4" t="s">
        <v>30</v>
      </c>
      <c r="E9" s="4" t="s">
        <v>156</v>
      </c>
      <c r="F9" s="5">
        <v>44927</v>
      </c>
      <c r="G9" s="5">
        <v>45291</v>
      </c>
      <c r="H9" s="6">
        <v>1307800</v>
      </c>
      <c r="I9" s="6">
        <v>1307800</v>
      </c>
      <c r="J9" s="6">
        <f>Table1[[#This Row],[Funded Amount]]-Table1[[#This Row],[Requested Amount]]</f>
        <v>0</v>
      </c>
      <c r="K9" s="6" t="s">
        <v>114</v>
      </c>
      <c r="L9" s="6" t="s">
        <v>117</v>
      </c>
      <c r="M9" s="4" t="s">
        <v>301</v>
      </c>
      <c r="N9" s="4" t="str">
        <f t="shared" si="0"/>
        <v>Rural</v>
      </c>
      <c r="O9" s="12">
        <f t="shared" si="1"/>
        <v>2023</v>
      </c>
      <c r="P9" s="4" t="s">
        <v>4</v>
      </c>
      <c r="Q9" s="6" t="str">
        <f>IF(Table1[[#This Row],[Status]]="Completed","Completed","Not Completed")</f>
        <v>Not Completed</v>
      </c>
      <c r="R9" s="4"/>
      <c r="S9" s="4"/>
      <c r="T9" s="4"/>
      <c r="U9" s="4"/>
    </row>
    <row r="10" spans="1:21" x14ac:dyDescent="0.4">
      <c r="A10" s="4" t="s">
        <v>103</v>
      </c>
      <c r="B10" s="4" t="s">
        <v>130</v>
      </c>
      <c r="C10" s="4" t="s">
        <v>128</v>
      </c>
      <c r="D10" s="4" t="s">
        <v>97</v>
      </c>
      <c r="E10" s="4" t="s">
        <v>156</v>
      </c>
      <c r="F10" s="5">
        <v>44197</v>
      </c>
      <c r="G10" s="5">
        <v>44561</v>
      </c>
      <c r="H10" s="6">
        <v>1950877</v>
      </c>
      <c r="I10" s="6">
        <v>1950877</v>
      </c>
      <c r="J10" s="6">
        <f>Table1[[#This Row],[Funded Amount]]-Table1[[#This Row],[Requested Amount]]</f>
        <v>0</v>
      </c>
      <c r="K10" s="6" t="s">
        <v>113</v>
      </c>
      <c r="L10" s="6" t="s">
        <v>117</v>
      </c>
      <c r="M10" s="4" t="s">
        <v>301</v>
      </c>
      <c r="N10" s="4" t="str">
        <f t="shared" si="0"/>
        <v>Rural</v>
      </c>
      <c r="O10" s="12">
        <f t="shared" si="1"/>
        <v>2021</v>
      </c>
      <c r="P10" s="4" t="s">
        <v>3</v>
      </c>
      <c r="Q10" s="6" t="str">
        <f>IF(Table1[[#This Row],[Status]]="Completed","Completed","Not Completed")</f>
        <v>Completed</v>
      </c>
      <c r="R10" s="4"/>
      <c r="S10" s="4"/>
      <c r="T10" s="4"/>
      <c r="U10" s="4"/>
    </row>
    <row r="11" spans="1:21" x14ac:dyDescent="0.4">
      <c r="A11" s="4" t="s">
        <v>103</v>
      </c>
      <c r="B11" s="4" t="s">
        <v>130</v>
      </c>
      <c r="C11" s="4" t="s">
        <v>128</v>
      </c>
      <c r="D11" s="4" t="s">
        <v>97</v>
      </c>
      <c r="E11" s="4" t="s">
        <v>156</v>
      </c>
      <c r="F11" s="5">
        <v>44562</v>
      </c>
      <c r="G11" s="5">
        <v>44926</v>
      </c>
      <c r="H11" s="6">
        <v>767793</v>
      </c>
      <c r="I11" s="6">
        <v>767793</v>
      </c>
      <c r="J11" s="6">
        <f>Table1[[#This Row],[Funded Amount]]-Table1[[#This Row],[Requested Amount]]</f>
        <v>0</v>
      </c>
      <c r="K11" s="6" t="s">
        <v>113</v>
      </c>
      <c r="L11" s="6" t="s">
        <v>116</v>
      </c>
      <c r="M11" s="4" t="s">
        <v>301</v>
      </c>
      <c r="N11" s="4" t="str">
        <f t="shared" si="0"/>
        <v>Rural</v>
      </c>
      <c r="O11" s="12">
        <f t="shared" si="1"/>
        <v>2022</v>
      </c>
      <c r="P11" s="4" t="s">
        <v>4</v>
      </c>
      <c r="Q11" s="6" t="str">
        <f>IF(Table1[[#This Row],[Status]]="Completed","Completed","Not Completed")</f>
        <v>Not Completed</v>
      </c>
      <c r="R11" s="4"/>
      <c r="S11" s="4"/>
      <c r="T11" s="4"/>
      <c r="U11" s="4"/>
    </row>
    <row r="12" spans="1:21" x14ac:dyDescent="0.4">
      <c r="A12" s="4" t="s">
        <v>103</v>
      </c>
      <c r="B12" s="4" t="s">
        <v>130</v>
      </c>
      <c r="C12" s="4" t="s">
        <v>128</v>
      </c>
      <c r="D12" s="4" t="s">
        <v>97</v>
      </c>
      <c r="E12" s="4" t="s">
        <v>156</v>
      </c>
      <c r="F12" s="5">
        <v>44927</v>
      </c>
      <c r="G12" s="5">
        <v>45291</v>
      </c>
      <c r="H12" s="6">
        <v>444855</v>
      </c>
      <c r="I12" s="6">
        <v>444855</v>
      </c>
      <c r="J12" s="6">
        <f>Table1[[#This Row],[Funded Amount]]-Table1[[#This Row],[Requested Amount]]</f>
        <v>0</v>
      </c>
      <c r="K12" s="6" t="s">
        <v>113</v>
      </c>
      <c r="L12" s="6" t="s">
        <v>117</v>
      </c>
      <c r="M12" s="4" t="s">
        <v>301</v>
      </c>
      <c r="N12" s="4" t="str">
        <f t="shared" si="0"/>
        <v>Rural</v>
      </c>
      <c r="O12" s="12">
        <f t="shared" si="1"/>
        <v>2023</v>
      </c>
      <c r="P12" s="4" t="s">
        <v>5</v>
      </c>
      <c r="Q12" s="6" t="str">
        <f>IF(Table1[[#This Row],[Status]]="Completed","Completed","Not Completed")</f>
        <v>Not Completed</v>
      </c>
      <c r="R12" s="4"/>
      <c r="S12" s="4"/>
      <c r="T12" s="4"/>
      <c r="U12" s="4"/>
    </row>
    <row r="13" spans="1:21" x14ac:dyDescent="0.4">
      <c r="A13" s="4" t="s">
        <v>103</v>
      </c>
      <c r="B13" s="4" t="s">
        <v>130</v>
      </c>
      <c r="C13" s="4" t="s">
        <v>128</v>
      </c>
      <c r="D13" s="4" t="s">
        <v>97</v>
      </c>
      <c r="E13" s="4" t="s">
        <v>156</v>
      </c>
      <c r="F13" s="5">
        <v>44197</v>
      </c>
      <c r="G13" s="5">
        <v>44561</v>
      </c>
      <c r="H13" s="6">
        <v>728010</v>
      </c>
      <c r="I13" s="6">
        <v>728010</v>
      </c>
      <c r="J13" s="6">
        <f>Table1[[#This Row],[Funded Amount]]-Table1[[#This Row],[Requested Amount]]</f>
        <v>0</v>
      </c>
      <c r="K13" s="6" t="s">
        <v>113</v>
      </c>
      <c r="L13" s="6" t="s">
        <v>116</v>
      </c>
      <c r="M13" s="4" t="s">
        <v>301</v>
      </c>
      <c r="N13" s="4" t="str">
        <f t="shared" si="0"/>
        <v>Rural</v>
      </c>
      <c r="O13" s="12">
        <f t="shared" si="1"/>
        <v>2021</v>
      </c>
      <c r="P13" s="4" t="s">
        <v>3</v>
      </c>
      <c r="Q13" s="6" t="str">
        <f>IF(Table1[[#This Row],[Status]]="Completed","Completed","Not Completed")</f>
        <v>Completed</v>
      </c>
      <c r="R13" s="4"/>
      <c r="S13" s="4"/>
      <c r="T13" s="4"/>
      <c r="U13" s="4"/>
    </row>
    <row r="14" spans="1:21" x14ac:dyDescent="0.4">
      <c r="A14" s="4" t="s">
        <v>103</v>
      </c>
      <c r="B14" s="4" t="s">
        <v>130</v>
      </c>
      <c r="C14" s="4" t="s">
        <v>128</v>
      </c>
      <c r="D14" s="4" t="s">
        <v>97</v>
      </c>
      <c r="E14" s="4" t="s">
        <v>156</v>
      </c>
      <c r="F14" s="5">
        <v>44562</v>
      </c>
      <c r="G14" s="5">
        <v>44926</v>
      </c>
      <c r="H14" s="6">
        <v>1706901</v>
      </c>
      <c r="I14" s="6">
        <v>1706901</v>
      </c>
      <c r="J14" s="6">
        <f>Table1[[#This Row],[Funded Amount]]-Table1[[#This Row],[Requested Amount]]</f>
        <v>0</v>
      </c>
      <c r="K14" s="6" t="s">
        <v>113</v>
      </c>
      <c r="L14" s="6" t="s">
        <v>117</v>
      </c>
      <c r="M14" s="4" t="s">
        <v>301</v>
      </c>
      <c r="N14" s="4" t="str">
        <f t="shared" si="0"/>
        <v>Rural</v>
      </c>
      <c r="O14" s="12">
        <f t="shared" si="1"/>
        <v>2022</v>
      </c>
      <c r="P14" s="4" t="s">
        <v>4</v>
      </c>
      <c r="Q14" s="6" t="str">
        <f>IF(Table1[[#This Row],[Status]]="Completed","Completed","Not Completed")</f>
        <v>Not Completed</v>
      </c>
      <c r="R14" s="4"/>
      <c r="S14" s="4"/>
      <c r="T14" s="4"/>
      <c r="U14" s="4"/>
    </row>
    <row r="15" spans="1:21" x14ac:dyDescent="0.4">
      <c r="A15" s="4" t="s">
        <v>103</v>
      </c>
      <c r="B15" s="4" t="s">
        <v>137</v>
      </c>
      <c r="C15" s="4" t="s">
        <v>128</v>
      </c>
      <c r="D15" s="4" t="s">
        <v>46</v>
      </c>
      <c r="E15" s="4" t="s">
        <v>158</v>
      </c>
      <c r="F15" s="5">
        <v>44927</v>
      </c>
      <c r="G15" s="5">
        <v>45291</v>
      </c>
      <c r="H15" s="6">
        <v>1812428</v>
      </c>
      <c r="I15" s="6">
        <v>1812428</v>
      </c>
      <c r="J15" s="6">
        <f>Table1[[#This Row],[Funded Amount]]-Table1[[#This Row],[Requested Amount]]</f>
        <v>0</v>
      </c>
      <c r="K15" s="6" t="s">
        <v>113</v>
      </c>
      <c r="L15" s="6" t="s">
        <v>116</v>
      </c>
      <c r="M15" s="4" t="s">
        <v>301</v>
      </c>
      <c r="N15" s="4" t="str">
        <f t="shared" si="0"/>
        <v>Suburban</v>
      </c>
      <c r="O15" s="12">
        <f t="shared" si="1"/>
        <v>2023</v>
      </c>
      <c r="P15" s="4" t="s">
        <v>4</v>
      </c>
      <c r="Q15" s="6" t="str">
        <f>IF(Table1[[#This Row],[Status]]="Completed","Completed","Not Completed")</f>
        <v>Not Completed</v>
      </c>
      <c r="R15" s="4"/>
      <c r="S15" s="4"/>
      <c r="T15" s="4"/>
      <c r="U15" s="4"/>
    </row>
    <row r="16" spans="1:21" x14ac:dyDescent="0.4">
      <c r="A16" s="4" t="s">
        <v>103</v>
      </c>
      <c r="B16" s="4" t="s">
        <v>138</v>
      </c>
      <c r="C16" s="4" t="s">
        <v>128</v>
      </c>
      <c r="D16" s="4" t="s">
        <v>46</v>
      </c>
      <c r="E16" s="4" t="s">
        <v>158</v>
      </c>
      <c r="F16" s="5">
        <v>45292</v>
      </c>
      <c r="G16" s="5">
        <v>45657</v>
      </c>
      <c r="H16" s="6">
        <v>531673</v>
      </c>
      <c r="I16" s="6">
        <v>531673</v>
      </c>
      <c r="J16" s="6">
        <f>Table1[[#This Row],[Funded Amount]]-Table1[[#This Row],[Requested Amount]]</f>
        <v>0</v>
      </c>
      <c r="K16" s="6" t="s">
        <v>114</v>
      </c>
      <c r="L16" s="6" t="s">
        <v>117</v>
      </c>
      <c r="M16" s="4" t="s">
        <v>301</v>
      </c>
      <c r="N16" s="4" t="str">
        <f t="shared" si="0"/>
        <v>Suburban</v>
      </c>
      <c r="O16" s="12">
        <f t="shared" si="1"/>
        <v>2024</v>
      </c>
      <c r="P16" s="4" t="s">
        <v>5</v>
      </c>
      <c r="Q16" s="6" t="str">
        <f>IF(Table1[[#This Row],[Status]]="Completed","Completed","Not Completed")</f>
        <v>Not Completed</v>
      </c>
      <c r="R16" s="4"/>
      <c r="S16" s="4"/>
      <c r="T16" s="4"/>
      <c r="U16" s="4"/>
    </row>
    <row r="17" spans="1:21" x14ac:dyDescent="0.4">
      <c r="A17" s="4" t="s">
        <v>103</v>
      </c>
      <c r="B17" s="4" t="s">
        <v>108</v>
      </c>
      <c r="C17" s="4" t="s">
        <v>120</v>
      </c>
      <c r="D17" s="4" t="s">
        <v>8</v>
      </c>
      <c r="E17" s="4" t="s">
        <v>154</v>
      </c>
      <c r="F17" s="5">
        <v>44927</v>
      </c>
      <c r="G17" s="5">
        <v>45291</v>
      </c>
      <c r="H17" s="6">
        <v>114292.20000000001</v>
      </c>
      <c r="I17" s="6">
        <v>103902</v>
      </c>
      <c r="J17" s="6">
        <f>Table1[[#This Row],[Funded Amount]]-Table1[[#This Row],[Requested Amount]]</f>
        <v>-10390.200000000012</v>
      </c>
      <c r="K17" s="6" t="s">
        <v>114</v>
      </c>
      <c r="L17" s="6" t="s">
        <v>116</v>
      </c>
      <c r="M17" s="4" t="s">
        <v>301</v>
      </c>
      <c r="N17" s="4" t="str">
        <f t="shared" si="0"/>
        <v>Urban</v>
      </c>
      <c r="O17" s="12">
        <f t="shared" si="1"/>
        <v>2023</v>
      </c>
      <c r="P17" s="4" t="s">
        <v>3</v>
      </c>
      <c r="Q17" s="6" t="str">
        <f>IF(Table1[[#This Row],[Status]]="Completed","Completed","Not Completed")</f>
        <v>Completed</v>
      </c>
      <c r="R17" s="4"/>
      <c r="S17" s="4"/>
      <c r="T17" s="4"/>
      <c r="U17" s="4"/>
    </row>
    <row r="18" spans="1:21" x14ac:dyDescent="0.4">
      <c r="A18" s="4" t="s">
        <v>103</v>
      </c>
      <c r="B18" s="4" t="s">
        <v>110</v>
      </c>
      <c r="C18" s="4" t="s">
        <v>128</v>
      </c>
      <c r="D18" s="4" t="s">
        <v>10</v>
      </c>
      <c r="E18" s="4" t="s">
        <v>157</v>
      </c>
      <c r="F18" s="5">
        <v>45292</v>
      </c>
      <c r="G18" s="5">
        <v>45657</v>
      </c>
      <c r="H18" s="6">
        <v>1326066</v>
      </c>
      <c r="I18" s="6">
        <v>1326066</v>
      </c>
      <c r="J18" s="6">
        <f>Table1[[#This Row],[Funded Amount]]-Table1[[#This Row],[Requested Amount]]</f>
        <v>0</v>
      </c>
      <c r="K18" s="6" t="s">
        <v>114</v>
      </c>
      <c r="L18" s="6" t="s">
        <v>116</v>
      </c>
      <c r="M18" s="4" t="s">
        <v>301</v>
      </c>
      <c r="N18" s="4" t="str">
        <f t="shared" si="0"/>
        <v>Urban</v>
      </c>
      <c r="O18" s="12">
        <f t="shared" si="1"/>
        <v>2024</v>
      </c>
      <c r="P18" s="4" t="s">
        <v>5</v>
      </c>
      <c r="Q18" s="6" t="str">
        <f>IF(Table1[[#This Row],[Status]]="Completed","Completed","Not Completed")</f>
        <v>Not Completed</v>
      </c>
      <c r="R18" s="4"/>
      <c r="S18" s="4"/>
      <c r="T18" s="4"/>
      <c r="U18" s="4"/>
    </row>
    <row r="19" spans="1:21" x14ac:dyDescent="0.4">
      <c r="A19" s="4" t="s">
        <v>103</v>
      </c>
      <c r="B19" s="4" t="s">
        <v>131</v>
      </c>
      <c r="C19" s="4" t="s">
        <v>128</v>
      </c>
      <c r="D19" s="4" t="s">
        <v>13</v>
      </c>
      <c r="E19" s="4" t="s">
        <v>154</v>
      </c>
      <c r="F19" s="5">
        <v>44927</v>
      </c>
      <c r="G19" s="5">
        <v>45291</v>
      </c>
      <c r="H19" s="6">
        <v>1863830</v>
      </c>
      <c r="I19" s="6">
        <v>1863830</v>
      </c>
      <c r="J19" s="6">
        <f>Table1[[#This Row],[Funded Amount]]-Table1[[#This Row],[Requested Amount]]</f>
        <v>0</v>
      </c>
      <c r="K19" s="6" t="s">
        <v>113</v>
      </c>
      <c r="L19" s="6" t="s">
        <v>116</v>
      </c>
      <c r="M19" s="4" t="s">
        <v>301</v>
      </c>
      <c r="N19" s="4" t="str">
        <f t="shared" si="0"/>
        <v>Urban</v>
      </c>
      <c r="O19" s="12">
        <f t="shared" si="1"/>
        <v>2023</v>
      </c>
      <c r="P19" s="4" t="s">
        <v>5</v>
      </c>
      <c r="Q19" s="6" t="str">
        <f>IF(Table1[[#This Row],[Status]]="Completed","Completed","Not Completed")</f>
        <v>Not Completed</v>
      </c>
      <c r="R19" s="4"/>
      <c r="S19" s="4"/>
      <c r="T19" s="4"/>
      <c r="U19" s="4"/>
    </row>
    <row r="20" spans="1:21" x14ac:dyDescent="0.4">
      <c r="A20" s="4" t="s">
        <v>103</v>
      </c>
      <c r="B20" s="4" t="s">
        <v>131</v>
      </c>
      <c r="C20" s="4" t="s">
        <v>128</v>
      </c>
      <c r="D20" s="4" t="s">
        <v>13</v>
      </c>
      <c r="E20" s="4" t="s">
        <v>154</v>
      </c>
      <c r="F20" s="5">
        <v>45292</v>
      </c>
      <c r="G20" s="5">
        <v>45657</v>
      </c>
      <c r="H20" s="6">
        <v>892414</v>
      </c>
      <c r="I20" s="6">
        <v>892414</v>
      </c>
      <c r="J20" s="6">
        <f>Table1[[#This Row],[Funded Amount]]-Table1[[#This Row],[Requested Amount]]</f>
        <v>0</v>
      </c>
      <c r="K20" s="6" t="s">
        <v>113</v>
      </c>
      <c r="L20" s="6" t="s">
        <v>117</v>
      </c>
      <c r="M20" s="4" t="s">
        <v>301</v>
      </c>
      <c r="N20" s="4" t="str">
        <f t="shared" si="0"/>
        <v>Urban</v>
      </c>
      <c r="O20" s="12">
        <f t="shared" si="1"/>
        <v>2024</v>
      </c>
      <c r="P20" s="4" t="s">
        <v>3</v>
      </c>
      <c r="Q20" s="6" t="str">
        <f>IF(Table1[[#This Row],[Status]]="Completed","Completed","Not Completed")</f>
        <v>Completed</v>
      </c>
      <c r="R20" s="4"/>
      <c r="S20" s="4"/>
      <c r="T20" s="4"/>
      <c r="U20" s="4"/>
    </row>
    <row r="21" spans="1:21" x14ac:dyDescent="0.4">
      <c r="A21" s="4" t="s">
        <v>103</v>
      </c>
      <c r="B21" s="4" t="s">
        <v>107</v>
      </c>
      <c r="C21" s="4" t="s">
        <v>120</v>
      </c>
      <c r="D21" s="4" t="s">
        <v>30</v>
      </c>
      <c r="E21" s="4" t="s">
        <v>146</v>
      </c>
      <c r="F21" s="5">
        <v>44927</v>
      </c>
      <c r="G21" s="5">
        <v>45291</v>
      </c>
      <c r="H21" s="6">
        <v>1075311.6000000001</v>
      </c>
      <c r="I21" s="6">
        <v>977556</v>
      </c>
      <c r="J21" s="6">
        <f>Table1[[#This Row],[Funded Amount]]-Table1[[#This Row],[Requested Amount]]</f>
        <v>-97755.600000000093</v>
      </c>
      <c r="K21" s="6" t="s">
        <v>113</v>
      </c>
      <c r="L21" s="6" t="s">
        <v>116</v>
      </c>
      <c r="M21" s="4" t="s">
        <v>301</v>
      </c>
      <c r="N21" s="4" t="str">
        <f t="shared" si="0"/>
        <v>Rural</v>
      </c>
      <c r="O21" s="12">
        <f t="shared" si="1"/>
        <v>2023</v>
      </c>
      <c r="P21" s="4" t="s">
        <v>4</v>
      </c>
      <c r="Q21" s="6" t="str">
        <f>IF(Table1[[#This Row],[Status]]="Completed","Completed","Not Completed")</f>
        <v>Not Completed</v>
      </c>
      <c r="R21" s="4"/>
      <c r="S21" s="4"/>
      <c r="T21" s="4"/>
      <c r="U21" s="4"/>
    </row>
    <row r="22" spans="1:21" x14ac:dyDescent="0.4">
      <c r="A22" s="4" t="s">
        <v>103</v>
      </c>
      <c r="B22" s="4" t="s">
        <v>107</v>
      </c>
      <c r="C22" s="4" t="s">
        <v>120</v>
      </c>
      <c r="D22" s="4" t="s">
        <v>30</v>
      </c>
      <c r="E22" s="4" t="s">
        <v>146</v>
      </c>
      <c r="F22" s="5">
        <v>45292</v>
      </c>
      <c r="G22" s="5">
        <v>45657</v>
      </c>
      <c r="H22" s="6">
        <v>701478.8</v>
      </c>
      <c r="I22" s="6">
        <v>637708</v>
      </c>
      <c r="J22" s="6">
        <f>Table1[[#This Row],[Funded Amount]]-Table1[[#This Row],[Requested Amount]]</f>
        <v>-63770.800000000047</v>
      </c>
      <c r="K22" s="6" t="s">
        <v>114</v>
      </c>
      <c r="L22" s="6" t="s">
        <v>117</v>
      </c>
      <c r="M22" s="4" t="s">
        <v>301</v>
      </c>
      <c r="N22" s="4" t="str">
        <f t="shared" si="0"/>
        <v>Rural</v>
      </c>
      <c r="O22" s="12">
        <f t="shared" si="1"/>
        <v>2024</v>
      </c>
      <c r="P22" s="4" t="s">
        <v>5</v>
      </c>
      <c r="Q22" s="6" t="str">
        <f>IF(Table1[[#This Row],[Status]]="Completed","Completed","Not Completed")</f>
        <v>Not Completed</v>
      </c>
      <c r="R22" s="4"/>
      <c r="S22" s="4"/>
      <c r="T22" s="4"/>
      <c r="U22" s="4"/>
    </row>
    <row r="23" spans="1:21" x14ac:dyDescent="0.4">
      <c r="A23" s="4" t="s">
        <v>129</v>
      </c>
      <c r="B23" s="4" t="s">
        <v>141</v>
      </c>
      <c r="C23" s="4" t="s">
        <v>120</v>
      </c>
      <c r="D23" s="4" t="s">
        <v>11</v>
      </c>
      <c r="E23" s="4" t="s">
        <v>158</v>
      </c>
      <c r="F23" s="5">
        <v>44197</v>
      </c>
      <c r="G23" s="5">
        <v>44561</v>
      </c>
      <c r="H23" s="6">
        <v>661282.60000000009</v>
      </c>
      <c r="I23" s="6">
        <v>601166</v>
      </c>
      <c r="J23" s="6">
        <f>Table1[[#This Row],[Funded Amount]]-Table1[[#This Row],[Requested Amount]]</f>
        <v>-60116.600000000093</v>
      </c>
      <c r="K23" s="6" t="s">
        <v>113</v>
      </c>
      <c r="L23" s="6" t="s">
        <v>117</v>
      </c>
      <c r="M23" s="4" t="s">
        <v>302</v>
      </c>
      <c r="N23" s="4" t="str">
        <f t="shared" si="0"/>
        <v>Suburban</v>
      </c>
      <c r="O23" s="12">
        <f t="shared" si="1"/>
        <v>2021</v>
      </c>
      <c r="P23" s="4" t="s">
        <v>4</v>
      </c>
      <c r="Q23" s="6" t="str">
        <f>IF(Table1[[#This Row],[Status]]="Completed","Completed","Not Completed")</f>
        <v>Not Completed</v>
      </c>
      <c r="R23" s="4"/>
      <c r="S23" s="4"/>
      <c r="T23" s="4"/>
      <c r="U23" s="4"/>
    </row>
    <row r="24" spans="1:21" x14ac:dyDescent="0.4">
      <c r="A24" s="4" t="s">
        <v>129</v>
      </c>
      <c r="B24" s="4" t="s">
        <v>139</v>
      </c>
      <c r="C24" s="4" t="s">
        <v>119</v>
      </c>
      <c r="D24" s="4" t="s">
        <v>46</v>
      </c>
      <c r="E24" s="4" t="s">
        <v>158</v>
      </c>
      <c r="F24" s="5">
        <v>44197</v>
      </c>
      <c r="G24" s="5">
        <v>44561</v>
      </c>
      <c r="H24" s="6">
        <v>920953</v>
      </c>
      <c r="I24" s="6">
        <v>920953</v>
      </c>
      <c r="J24" s="6">
        <f>Table1[[#This Row],[Funded Amount]]-Table1[[#This Row],[Requested Amount]]</f>
        <v>0</v>
      </c>
      <c r="K24" s="6" t="s">
        <v>114</v>
      </c>
      <c r="L24" s="6" t="s">
        <v>116</v>
      </c>
      <c r="M24" s="4" t="s">
        <v>302</v>
      </c>
      <c r="N24" s="4" t="str">
        <f t="shared" si="0"/>
        <v>Suburban</v>
      </c>
      <c r="O24" s="12">
        <f t="shared" si="1"/>
        <v>2021</v>
      </c>
      <c r="P24" s="4" t="s">
        <v>3</v>
      </c>
      <c r="Q24" s="6" t="str">
        <f>IF(Table1[[#This Row],[Status]]="Completed","Completed","Not Completed")</f>
        <v>Completed</v>
      </c>
      <c r="R24" s="4"/>
      <c r="S24" s="4"/>
      <c r="T24" s="4"/>
      <c r="U24" s="4"/>
    </row>
    <row r="25" spans="1:21" x14ac:dyDescent="0.4">
      <c r="A25" s="4" t="s">
        <v>129</v>
      </c>
      <c r="B25" s="4" t="s">
        <v>139</v>
      </c>
      <c r="C25" s="4" t="s">
        <v>119</v>
      </c>
      <c r="D25" s="4" t="s">
        <v>46</v>
      </c>
      <c r="E25" s="4" t="s">
        <v>158</v>
      </c>
      <c r="F25" s="5">
        <v>44562</v>
      </c>
      <c r="G25" s="5">
        <v>44926</v>
      </c>
      <c r="H25" s="6">
        <v>135125</v>
      </c>
      <c r="I25" s="6">
        <v>135125</v>
      </c>
      <c r="J25" s="6">
        <f>Table1[[#This Row],[Funded Amount]]-Table1[[#This Row],[Requested Amount]]</f>
        <v>0</v>
      </c>
      <c r="K25" s="6" t="s">
        <v>114</v>
      </c>
      <c r="L25" s="6" t="s">
        <v>117</v>
      </c>
      <c r="M25" s="4" t="s">
        <v>302</v>
      </c>
      <c r="N25" s="4" t="str">
        <f t="shared" si="0"/>
        <v>Suburban</v>
      </c>
      <c r="O25" s="12">
        <f t="shared" si="1"/>
        <v>2022</v>
      </c>
      <c r="P25" s="4" t="s">
        <v>4</v>
      </c>
      <c r="Q25" s="6" t="str">
        <f>IF(Table1[[#This Row],[Status]]="Completed","Completed","Not Completed")</f>
        <v>Not Completed</v>
      </c>
      <c r="R25" s="4"/>
      <c r="S25" s="4"/>
      <c r="T25" s="4"/>
      <c r="U25" s="4"/>
    </row>
    <row r="26" spans="1:21" x14ac:dyDescent="0.4">
      <c r="A26" s="4" t="s">
        <v>129</v>
      </c>
      <c r="B26" s="4" t="s">
        <v>139</v>
      </c>
      <c r="C26" s="4" t="s">
        <v>119</v>
      </c>
      <c r="D26" s="4" t="s">
        <v>46</v>
      </c>
      <c r="E26" s="4" t="s">
        <v>158</v>
      </c>
      <c r="F26" s="5">
        <v>44927</v>
      </c>
      <c r="G26" s="5">
        <v>45291</v>
      </c>
      <c r="H26" s="6">
        <v>1682372</v>
      </c>
      <c r="I26" s="6">
        <v>1682372</v>
      </c>
      <c r="J26" s="6">
        <f>Table1[[#This Row],[Funded Amount]]-Table1[[#This Row],[Requested Amount]]</f>
        <v>0</v>
      </c>
      <c r="K26" s="6" t="s">
        <v>114</v>
      </c>
      <c r="L26" s="6" t="s">
        <v>116</v>
      </c>
      <c r="M26" s="4" t="s">
        <v>302</v>
      </c>
      <c r="N26" s="4" t="str">
        <f t="shared" si="0"/>
        <v>Suburban</v>
      </c>
      <c r="O26" s="12">
        <f t="shared" si="1"/>
        <v>2023</v>
      </c>
      <c r="P26" s="4" t="s">
        <v>5</v>
      </c>
      <c r="Q26" s="6" t="str">
        <f>IF(Table1[[#This Row],[Status]]="Completed","Completed","Not Completed")</f>
        <v>Not Completed</v>
      </c>
      <c r="R26" s="4"/>
      <c r="S26" s="4"/>
      <c r="T26" s="4"/>
      <c r="U26" s="4"/>
    </row>
    <row r="27" spans="1:21" x14ac:dyDescent="0.4">
      <c r="A27" s="4" t="s">
        <v>129</v>
      </c>
      <c r="B27" s="4" t="s">
        <v>140</v>
      </c>
      <c r="C27" s="4" t="s">
        <v>119</v>
      </c>
      <c r="D27" s="4" t="s">
        <v>70</v>
      </c>
      <c r="E27" s="4" t="s">
        <v>145</v>
      </c>
      <c r="F27" s="5">
        <v>44197</v>
      </c>
      <c r="G27" s="5">
        <v>44561</v>
      </c>
      <c r="H27" s="6">
        <v>49343.8</v>
      </c>
      <c r="I27" s="6">
        <v>44858</v>
      </c>
      <c r="J27" s="6">
        <f>Table1[[#This Row],[Funded Amount]]-Table1[[#This Row],[Requested Amount]]</f>
        <v>-4485.8000000000029</v>
      </c>
      <c r="K27" s="6" t="s">
        <v>113</v>
      </c>
      <c r="L27" s="6" t="s">
        <v>117</v>
      </c>
      <c r="M27" s="4" t="s">
        <v>302</v>
      </c>
      <c r="N27" s="4" t="str">
        <f t="shared" si="0"/>
        <v>Urban</v>
      </c>
      <c r="O27" s="12">
        <f t="shared" si="1"/>
        <v>2021</v>
      </c>
      <c r="P27" s="4" t="s">
        <v>3</v>
      </c>
      <c r="Q27" s="6" t="str">
        <f>IF(Table1[[#This Row],[Status]]="Completed","Completed","Not Completed")</f>
        <v>Completed</v>
      </c>
      <c r="R27" s="4"/>
      <c r="S27" s="4"/>
      <c r="T27" s="4"/>
      <c r="U27" s="4"/>
    </row>
    <row r="28" spans="1:21" x14ac:dyDescent="0.4">
      <c r="A28" s="4" t="s">
        <v>129</v>
      </c>
      <c r="B28" s="4" t="s">
        <v>140</v>
      </c>
      <c r="C28" s="4" t="s">
        <v>119</v>
      </c>
      <c r="D28" s="4" t="s">
        <v>70</v>
      </c>
      <c r="E28" s="4" t="s">
        <v>145</v>
      </c>
      <c r="F28" s="5">
        <v>44562</v>
      </c>
      <c r="G28" s="5">
        <v>44926</v>
      </c>
      <c r="H28" s="6">
        <v>1084762.8</v>
      </c>
      <c r="I28" s="6">
        <v>986148</v>
      </c>
      <c r="J28" s="6">
        <f>Table1[[#This Row],[Funded Amount]]-Table1[[#This Row],[Requested Amount]]</f>
        <v>-98614.800000000047</v>
      </c>
      <c r="K28" s="6" t="s">
        <v>113</v>
      </c>
      <c r="L28" s="6" t="s">
        <v>116</v>
      </c>
      <c r="M28" s="4" t="s">
        <v>302</v>
      </c>
      <c r="N28" s="4" t="str">
        <f t="shared" si="0"/>
        <v>Urban</v>
      </c>
      <c r="O28" s="12">
        <f t="shared" si="1"/>
        <v>2022</v>
      </c>
      <c r="P28" s="4" t="s">
        <v>4</v>
      </c>
      <c r="Q28" s="6" t="str">
        <f>IF(Table1[[#This Row],[Status]]="Completed","Completed","Not Completed")</f>
        <v>Not Completed</v>
      </c>
      <c r="R28" s="4"/>
      <c r="S28" s="4"/>
      <c r="T28" s="4"/>
      <c r="U28" s="4"/>
    </row>
    <row r="29" spans="1:21" x14ac:dyDescent="0.4">
      <c r="A29" s="4" t="s">
        <v>129</v>
      </c>
      <c r="B29" s="4" t="s">
        <v>140</v>
      </c>
      <c r="C29" s="4" t="s">
        <v>119</v>
      </c>
      <c r="D29" s="4" t="s">
        <v>70</v>
      </c>
      <c r="E29" s="4" t="s">
        <v>145</v>
      </c>
      <c r="F29" s="5">
        <v>44927</v>
      </c>
      <c r="G29" s="5">
        <v>45291</v>
      </c>
      <c r="H29" s="6">
        <v>2080966.8000000003</v>
      </c>
      <c r="I29" s="6">
        <v>1891788</v>
      </c>
      <c r="J29" s="6">
        <f>Table1[[#This Row],[Funded Amount]]-Table1[[#This Row],[Requested Amount]]</f>
        <v>-189178.80000000028</v>
      </c>
      <c r="K29" s="6" t="s">
        <v>113</v>
      </c>
      <c r="L29" s="6" t="s">
        <v>117</v>
      </c>
      <c r="M29" s="4" t="s">
        <v>302</v>
      </c>
      <c r="N29" s="4" t="str">
        <f t="shared" si="0"/>
        <v>Urban</v>
      </c>
      <c r="O29" s="12">
        <f t="shared" si="1"/>
        <v>2023</v>
      </c>
      <c r="P29" s="4" t="s">
        <v>5</v>
      </c>
      <c r="Q29" s="6" t="str">
        <f>IF(Table1[[#This Row],[Status]]="Completed","Completed","Not Completed")</f>
        <v>Not Completed</v>
      </c>
      <c r="R29" s="4"/>
      <c r="S29" s="4"/>
      <c r="T29" s="4"/>
      <c r="U29" s="4"/>
    </row>
    <row r="30" spans="1:21" x14ac:dyDescent="0.4">
      <c r="A30" s="4" t="s">
        <v>129</v>
      </c>
      <c r="B30" s="4" t="s">
        <v>140</v>
      </c>
      <c r="C30" s="4" t="s">
        <v>119</v>
      </c>
      <c r="D30" s="4" t="s">
        <v>70</v>
      </c>
      <c r="E30" s="4" t="s">
        <v>145</v>
      </c>
      <c r="F30" s="5">
        <v>45292</v>
      </c>
      <c r="G30" s="5">
        <v>45657</v>
      </c>
      <c r="H30" s="6">
        <v>1321969</v>
      </c>
      <c r="I30" s="6">
        <v>1201790</v>
      </c>
      <c r="J30" s="6">
        <f>Table1[[#This Row],[Funded Amount]]-Table1[[#This Row],[Requested Amount]]</f>
        <v>-120179</v>
      </c>
      <c r="K30" s="6" t="s">
        <v>113</v>
      </c>
      <c r="L30" s="6" t="s">
        <v>116</v>
      </c>
      <c r="M30" s="4" t="s">
        <v>302</v>
      </c>
      <c r="N30" s="4" t="str">
        <f t="shared" si="0"/>
        <v>Urban</v>
      </c>
      <c r="O30" s="12">
        <f t="shared" si="1"/>
        <v>2024</v>
      </c>
      <c r="P30" s="4" t="s">
        <v>3</v>
      </c>
      <c r="Q30" s="6" t="str">
        <f>IF(Table1[[#This Row],[Status]]="Completed","Completed","Not Completed")</f>
        <v>Completed</v>
      </c>
      <c r="R30" s="4"/>
      <c r="S30" s="4"/>
      <c r="T30" s="4"/>
      <c r="U30" s="4"/>
    </row>
    <row r="31" spans="1:21" x14ac:dyDescent="0.4">
      <c r="A31" s="4" t="s">
        <v>129</v>
      </c>
      <c r="B31" s="4" t="s">
        <v>149</v>
      </c>
      <c r="C31" s="4" t="s">
        <v>120</v>
      </c>
      <c r="D31" s="4" t="s">
        <v>97</v>
      </c>
      <c r="E31" s="4" t="s">
        <v>145</v>
      </c>
      <c r="F31" s="5">
        <v>44562</v>
      </c>
      <c r="G31" s="5">
        <v>44926</v>
      </c>
      <c r="H31" s="6">
        <v>420730.2</v>
      </c>
      <c r="I31" s="6">
        <v>382482</v>
      </c>
      <c r="J31" s="6">
        <f>Table1[[#This Row],[Funded Amount]]-Table1[[#This Row],[Requested Amount]]</f>
        <v>-38248.200000000012</v>
      </c>
      <c r="K31" s="6" t="s">
        <v>113</v>
      </c>
      <c r="L31" s="6" t="s">
        <v>116</v>
      </c>
      <c r="M31" s="4" t="s">
        <v>302</v>
      </c>
      <c r="N31" s="4" t="str">
        <f t="shared" si="0"/>
        <v>Urban</v>
      </c>
      <c r="O31" s="12">
        <f t="shared" si="1"/>
        <v>2022</v>
      </c>
      <c r="P31" s="4" t="s">
        <v>5</v>
      </c>
      <c r="Q31" s="6" t="str">
        <f>IF(Table1[[#This Row],[Status]]="Completed","Completed","Not Completed")</f>
        <v>Not Completed</v>
      </c>
      <c r="R31" s="4"/>
      <c r="S31" s="4"/>
      <c r="T31" s="4"/>
      <c r="U31" s="4"/>
    </row>
    <row r="32" spans="1:21" x14ac:dyDescent="0.4">
      <c r="A32" s="4" t="s">
        <v>129</v>
      </c>
      <c r="B32" s="4" t="s">
        <v>170</v>
      </c>
      <c r="C32" s="4" t="s">
        <v>120</v>
      </c>
      <c r="D32" s="4" t="s">
        <v>13</v>
      </c>
      <c r="E32" s="4" t="s">
        <v>145</v>
      </c>
      <c r="F32" s="5">
        <v>44562</v>
      </c>
      <c r="G32" s="5">
        <v>44926</v>
      </c>
      <c r="H32" s="6">
        <v>980514.70000000007</v>
      </c>
      <c r="I32" s="6">
        <v>891377</v>
      </c>
      <c r="J32" s="6">
        <f>Table1[[#This Row],[Funded Amount]]-Table1[[#This Row],[Requested Amount]]</f>
        <v>-89137.70000000007</v>
      </c>
      <c r="K32" s="6" t="s">
        <v>114</v>
      </c>
      <c r="L32" s="6" t="s">
        <v>116</v>
      </c>
      <c r="M32" s="4" t="s">
        <v>302</v>
      </c>
      <c r="N32" s="4" t="str">
        <f t="shared" si="0"/>
        <v>Urban</v>
      </c>
      <c r="O32" s="12">
        <f t="shared" si="1"/>
        <v>2022</v>
      </c>
      <c r="P32" s="4" t="s">
        <v>3</v>
      </c>
      <c r="Q32" s="6" t="str">
        <f>IF(Table1[[#This Row],[Status]]="Completed","Completed","Not Completed")</f>
        <v>Completed</v>
      </c>
      <c r="R32" s="4"/>
      <c r="S32" s="4"/>
      <c r="T32" s="4"/>
      <c r="U32" s="4"/>
    </row>
    <row r="33" spans="1:21" x14ac:dyDescent="0.4">
      <c r="A33" s="4" t="s">
        <v>129</v>
      </c>
      <c r="B33" s="4" t="s">
        <v>170</v>
      </c>
      <c r="C33" s="4" t="s">
        <v>120</v>
      </c>
      <c r="D33" s="4" t="s">
        <v>13</v>
      </c>
      <c r="E33" s="4" t="s">
        <v>145</v>
      </c>
      <c r="F33" s="5">
        <v>44927</v>
      </c>
      <c r="G33" s="5">
        <v>45291</v>
      </c>
      <c r="H33" s="6">
        <v>1240447</v>
      </c>
      <c r="I33" s="6">
        <v>1240447</v>
      </c>
      <c r="J33" s="6">
        <f>Table1[[#This Row],[Funded Amount]]-Table1[[#This Row],[Requested Amount]]</f>
        <v>0</v>
      </c>
      <c r="K33" s="6" t="s">
        <v>114</v>
      </c>
      <c r="L33" s="6" t="s">
        <v>116</v>
      </c>
      <c r="M33" s="4" t="s">
        <v>302</v>
      </c>
      <c r="N33" s="4" t="str">
        <f t="shared" si="0"/>
        <v>Urban</v>
      </c>
      <c r="O33" s="12">
        <f t="shared" si="1"/>
        <v>2023</v>
      </c>
      <c r="P33" s="4" t="s">
        <v>4</v>
      </c>
      <c r="Q33" s="6" t="str">
        <f>IF(Table1[[#This Row],[Status]]="Completed","Completed","Not Completed")</f>
        <v>Not Completed</v>
      </c>
      <c r="R33" s="4"/>
      <c r="S33" s="4"/>
      <c r="T33" s="4"/>
      <c r="U33" s="4"/>
    </row>
    <row r="34" spans="1:21" x14ac:dyDescent="0.4">
      <c r="A34" s="4" t="s">
        <v>129</v>
      </c>
      <c r="B34" s="4" t="s">
        <v>170</v>
      </c>
      <c r="C34" s="4" t="s">
        <v>120</v>
      </c>
      <c r="D34" s="4" t="s">
        <v>13</v>
      </c>
      <c r="E34" s="4" t="s">
        <v>145</v>
      </c>
      <c r="F34" s="5">
        <v>45292</v>
      </c>
      <c r="G34" s="5">
        <v>45657</v>
      </c>
      <c r="H34" s="6">
        <v>208109</v>
      </c>
      <c r="I34" s="6">
        <v>208109</v>
      </c>
      <c r="J34" s="6">
        <f>Table1[[#This Row],[Funded Amount]]-Table1[[#This Row],[Requested Amount]]</f>
        <v>0</v>
      </c>
      <c r="K34" s="6" t="s">
        <v>114</v>
      </c>
      <c r="L34" s="6" t="s">
        <v>116</v>
      </c>
      <c r="M34" s="4" t="s">
        <v>302</v>
      </c>
      <c r="N34" s="4" t="str">
        <f t="shared" ref="N34:N65" si="2">PROPER(E34)</f>
        <v>Urban</v>
      </c>
      <c r="O34" s="12">
        <f t="shared" ref="O34:O65" si="3">YEAR(F34)</f>
        <v>2024</v>
      </c>
      <c r="P34" s="4" t="s">
        <v>5</v>
      </c>
      <c r="Q34" s="6" t="str">
        <f>IF(Table1[[#This Row],[Status]]="Completed","Completed","Not Completed")</f>
        <v>Not Completed</v>
      </c>
      <c r="R34" s="4"/>
      <c r="S34" s="4"/>
      <c r="T34" s="4"/>
      <c r="U34" s="4"/>
    </row>
    <row r="35" spans="1:21" x14ac:dyDescent="0.4">
      <c r="A35" s="4" t="s">
        <v>129</v>
      </c>
      <c r="B35" s="4" t="s">
        <v>149</v>
      </c>
      <c r="C35" s="4" t="s">
        <v>120</v>
      </c>
      <c r="D35" s="4" t="s">
        <v>13</v>
      </c>
      <c r="E35" s="4" t="s">
        <v>145</v>
      </c>
      <c r="F35" s="5">
        <v>44927</v>
      </c>
      <c r="G35" s="5">
        <v>45291</v>
      </c>
      <c r="H35" s="6">
        <v>339342.30000000005</v>
      </c>
      <c r="I35" s="6">
        <v>308493</v>
      </c>
      <c r="J35" s="6">
        <f>Table1[[#This Row],[Funded Amount]]-Table1[[#This Row],[Requested Amount]]</f>
        <v>-30849.300000000047</v>
      </c>
      <c r="K35" s="6" t="s">
        <v>113</v>
      </c>
      <c r="L35" s="6" t="s">
        <v>117</v>
      </c>
      <c r="M35" s="4" t="s">
        <v>302</v>
      </c>
      <c r="N35" s="4" t="str">
        <f t="shared" si="2"/>
        <v>Urban</v>
      </c>
      <c r="O35" s="12">
        <f t="shared" si="3"/>
        <v>2023</v>
      </c>
      <c r="P35" s="4" t="s">
        <v>3</v>
      </c>
      <c r="Q35" s="6" t="str">
        <f>IF(Table1[[#This Row],[Status]]="Completed","Completed","Not Completed")</f>
        <v>Completed</v>
      </c>
      <c r="R35" s="4"/>
      <c r="S35" s="4"/>
      <c r="T35" s="4"/>
      <c r="U35" s="4"/>
    </row>
    <row r="36" spans="1:21" x14ac:dyDescent="0.4">
      <c r="A36" s="4" t="s">
        <v>129</v>
      </c>
      <c r="B36" s="4" t="s">
        <v>169</v>
      </c>
      <c r="C36" s="4" t="s">
        <v>120</v>
      </c>
      <c r="D36" s="4" t="s">
        <v>13</v>
      </c>
      <c r="E36" s="4" t="s">
        <v>145</v>
      </c>
      <c r="F36" s="5">
        <v>45292</v>
      </c>
      <c r="G36" s="5">
        <v>45657</v>
      </c>
      <c r="H36" s="6">
        <v>1366900.7000000002</v>
      </c>
      <c r="I36" s="6">
        <v>1242637</v>
      </c>
      <c r="J36" s="6">
        <f>Table1[[#This Row],[Funded Amount]]-Table1[[#This Row],[Requested Amount]]</f>
        <v>-124263.70000000019</v>
      </c>
      <c r="K36" s="6" t="s">
        <v>113</v>
      </c>
      <c r="L36" s="6" t="s">
        <v>116</v>
      </c>
      <c r="M36" s="4" t="s">
        <v>302</v>
      </c>
      <c r="N36" s="4" t="str">
        <f t="shared" si="2"/>
        <v>Urban</v>
      </c>
      <c r="O36" s="12">
        <f t="shared" si="3"/>
        <v>2024</v>
      </c>
      <c r="P36" s="4" t="s">
        <v>4</v>
      </c>
      <c r="Q36" s="6" t="str">
        <f>IF(Table1[[#This Row],[Status]]="Completed","Completed","Not Completed")</f>
        <v>Not Completed</v>
      </c>
      <c r="R36" s="4"/>
      <c r="S36" s="4"/>
      <c r="T36" s="4"/>
      <c r="U36" s="4"/>
    </row>
    <row r="37" spans="1:21" x14ac:dyDescent="0.4">
      <c r="A37" s="4" t="s">
        <v>129</v>
      </c>
      <c r="B37" s="4" t="s">
        <v>170</v>
      </c>
      <c r="C37" s="4" t="s">
        <v>120</v>
      </c>
      <c r="D37" s="4" t="s">
        <v>13</v>
      </c>
      <c r="E37" s="4" t="s">
        <v>145</v>
      </c>
      <c r="F37" s="5">
        <v>44197</v>
      </c>
      <c r="G37" s="5">
        <v>44561</v>
      </c>
      <c r="H37" s="6">
        <v>1299452</v>
      </c>
      <c r="I37" s="6">
        <v>1181320</v>
      </c>
      <c r="J37" s="6">
        <f>Table1[[#This Row],[Funded Amount]]-Table1[[#This Row],[Requested Amount]]</f>
        <v>-118132</v>
      </c>
      <c r="K37" s="6" t="s">
        <v>114</v>
      </c>
      <c r="L37" s="6" t="s">
        <v>117</v>
      </c>
      <c r="M37" s="4" t="s">
        <v>302</v>
      </c>
      <c r="N37" s="4" t="str">
        <f t="shared" si="2"/>
        <v>Urban</v>
      </c>
      <c r="O37" s="12">
        <f t="shared" si="3"/>
        <v>2021</v>
      </c>
      <c r="P37" s="4" t="s">
        <v>5</v>
      </c>
      <c r="Q37" s="6" t="str">
        <f>IF(Table1[[#This Row],[Status]]="Completed","Completed","Not Completed")</f>
        <v>Not Completed</v>
      </c>
      <c r="R37" s="4"/>
      <c r="S37" s="4"/>
      <c r="T37" s="4"/>
      <c r="U37" s="4"/>
    </row>
    <row r="38" spans="1:21" x14ac:dyDescent="0.4">
      <c r="A38" s="4" t="s">
        <v>132</v>
      </c>
      <c r="B38" s="4" t="s">
        <v>230</v>
      </c>
      <c r="C38" s="4" t="s">
        <v>128</v>
      </c>
      <c r="D38" s="4" t="s">
        <v>30</v>
      </c>
      <c r="E38" s="4" t="s">
        <v>155</v>
      </c>
      <c r="F38" s="5">
        <v>44562</v>
      </c>
      <c r="G38" s="5">
        <v>44926</v>
      </c>
      <c r="H38" s="6">
        <v>50000</v>
      </c>
      <c r="I38" s="6">
        <v>50000</v>
      </c>
      <c r="J38" s="6">
        <f>Table1[[#This Row],[Funded Amount]]-Table1[[#This Row],[Requested Amount]]</f>
        <v>0</v>
      </c>
      <c r="K38" s="6" t="s">
        <v>114</v>
      </c>
      <c r="L38" s="6" t="s">
        <v>116</v>
      </c>
      <c r="M38" s="4" t="s">
        <v>302</v>
      </c>
      <c r="N38" s="4" t="str">
        <f t="shared" si="2"/>
        <v>Rural</v>
      </c>
      <c r="O38" s="12">
        <f t="shared" si="3"/>
        <v>2022</v>
      </c>
      <c r="P38" s="4" t="s">
        <v>3</v>
      </c>
      <c r="Q38" s="6" t="str">
        <f>IF(Table1[[#This Row],[Status]]="Completed","Completed","Not Completed")</f>
        <v>Completed</v>
      </c>
      <c r="R38" s="4"/>
      <c r="S38" s="4"/>
      <c r="T38" s="4"/>
      <c r="U38" s="4"/>
    </row>
    <row r="39" spans="1:21" x14ac:dyDescent="0.4">
      <c r="A39" s="4" t="s">
        <v>132</v>
      </c>
      <c r="B39" s="4" t="s">
        <v>230</v>
      </c>
      <c r="C39" s="4" t="s">
        <v>128</v>
      </c>
      <c r="D39" s="4" t="s">
        <v>30</v>
      </c>
      <c r="E39" s="4" t="s">
        <v>155</v>
      </c>
      <c r="F39" s="5">
        <v>44927</v>
      </c>
      <c r="G39" s="5">
        <v>45291</v>
      </c>
      <c r="H39" s="6">
        <v>50000</v>
      </c>
      <c r="I39" s="6">
        <v>50000</v>
      </c>
      <c r="J39" s="6">
        <f>Table1[[#This Row],[Funded Amount]]-Table1[[#This Row],[Requested Amount]]</f>
        <v>0</v>
      </c>
      <c r="K39" s="6" t="s">
        <v>114</v>
      </c>
      <c r="L39" s="6" t="s">
        <v>116</v>
      </c>
      <c r="M39" s="4" t="s">
        <v>302</v>
      </c>
      <c r="N39" s="4" t="str">
        <f t="shared" si="2"/>
        <v>Rural</v>
      </c>
      <c r="O39" s="12">
        <f t="shared" si="3"/>
        <v>2023</v>
      </c>
      <c r="P39" s="4" t="s">
        <v>3</v>
      </c>
      <c r="Q39" s="6" t="str">
        <f>IF(Table1[[#This Row],[Status]]="Completed","Completed","Not Completed")</f>
        <v>Completed</v>
      </c>
      <c r="R39" s="4"/>
      <c r="S39" s="4"/>
      <c r="T39" s="4"/>
      <c r="U39" s="4"/>
    </row>
    <row r="40" spans="1:21" x14ac:dyDescent="0.4">
      <c r="A40" s="4" t="s">
        <v>132</v>
      </c>
      <c r="B40" s="4" t="s">
        <v>230</v>
      </c>
      <c r="C40" s="4" t="s">
        <v>128</v>
      </c>
      <c r="D40" s="4" t="s">
        <v>30</v>
      </c>
      <c r="E40" s="4" t="s">
        <v>155</v>
      </c>
      <c r="F40" s="5">
        <v>45292</v>
      </c>
      <c r="G40" s="5">
        <v>45657</v>
      </c>
      <c r="H40" s="6">
        <v>50000</v>
      </c>
      <c r="I40" s="6">
        <v>50000</v>
      </c>
      <c r="J40" s="6">
        <f>Table1[[#This Row],[Funded Amount]]-Table1[[#This Row],[Requested Amount]]</f>
        <v>0</v>
      </c>
      <c r="K40" s="6" t="s">
        <v>114</v>
      </c>
      <c r="L40" s="6" t="s">
        <v>116</v>
      </c>
      <c r="M40" s="4" t="s">
        <v>302</v>
      </c>
      <c r="N40" s="4" t="str">
        <f t="shared" si="2"/>
        <v>Rural</v>
      </c>
      <c r="O40" s="12">
        <f t="shared" si="3"/>
        <v>2024</v>
      </c>
      <c r="P40" s="4" t="s">
        <v>3</v>
      </c>
      <c r="Q40" s="6" t="str">
        <f>IF(Table1[[#This Row],[Status]]="Completed","Completed","Not Completed")</f>
        <v>Completed</v>
      </c>
      <c r="R40" s="4"/>
      <c r="S40" s="4"/>
      <c r="T40" s="4"/>
      <c r="U40" s="4"/>
    </row>
    <row r="41" spans="1:21" x14ac:dyDescent="0.4">
      <c r="A41" s="4" t="s">
        <v>132</v>
      </c>
      <c r="B41" s="4" t="s">
        <v>230</v>
      </c>
      <c r="C41" s="4" t="s">
        <v>128</v>
      </c>
      <c r="D41" s="4" t="s">
        <v>30</v>
      </c>
      <c r="E41" s="4" t="s">
        <v>155</v>
      </c>
      <c r="F41" s="5">
        <v>44197</v>
      </c>
      <c r="G41" s="5">
        <v>44561</v>
      </c>
      <c r="H41" s="6">
        <v>50000</v>
      </c>
      <c r="I41" s="6">
        <v>50000</v>
      </c>
      <c r="J41" s="6">
        <f>Table1[[#This Row],[Funded Amount]]-Table1[[#This Row],[Requested Amount]]</f>
        <v>0</v>
      </c>
      <c r="K41" s="6" t="s">
        <v>114</v>
      </c>
      <c r="L41" s="6" t="s">
        <v>117</v>
      </c>
      <c r="M41" s="4" t="s">
        <v>302</v>
      </c>
      <c r="N41" s="4" t="str">
        <f t="shared" si="2"/>
        <v>Rural</v>
      </c>
      <c r="O41" s="12">
        <f t="shared" si="3"/>
        <v>2021</v>
      </c>
      <c r="P41" s="4" t="s">
        <v>3</v>
      </c>
      <c r="Q41" s="6" t="str">
        <f>IF(Table1[[#This Row],[Status]]="Completed","Completed","Not Completed")</f>
        <v>Completed</v>
      </c>
      <c r="R41" s="4"/>
      <c r="S41" s="4"/>
      <c r="T41" s="4"/>
      <c r="U41" s="4"/>
    </row>
    <row r="42" spans="1:21" x14ac:dyDescent="0.4">
      <c r="A42" s="4" t="s">
        <v>132</v>
      </c>
      <c r="B42" s="4" t="s">
        <v>142</v>
      </c>
      <c r="C42" s="4" t="s">
        <v>120</v>
      </c>
      <c r="D42" s="4" t="s">
        <v>97</v>
      </c>
      <c r="E42" s="4" t="s">
        <v>155</v>
      </c>
      <c r="F42" s="5">
        <v>44197</v>
      </c>
      <c r="G42" s="5">
        <v>44561</v>
      </c>
      <c r="H42" s="6">
        <v>1797355</v>
      </c>
      <c r="I42" s="6">
        <v>1797355</v>
      </c>
      <c r="J42" s="6">
        <f>Table1[[#This Row],[Funded Amount]]-Table1[[#This Row],[Requested Amount]]</f>
        <v>0</v>
      </c>
      <c r="K42" s="6" t="s">
        <v>113</v>
      </c>
      <c r="L42" s="6" t="s">
        <v>117</v>
      </c>
      <c r="M42" s="4" t="s">
        <v>302</v>
      </c>
      <c r="N42" s="4" t="str">
        <f t="shared" si="2"/>
        <v>Rural</v>
      </c>
      <c r="O42" s="12">
        <f t="shared" si="3"/>
        <v>2021</v>
      </c>
      <c r="P42" s="4" t="s">
        <v>4</v>
      </c>
      <c r="Q42" s="6" t="str">
        <f>IF(Table1[[#This Row],[Status]]="Completed","Completed","Not Completed")</f>
        <v>Not Completed</v>
      </c>
      <c r="R42" s="4"/>
      <c r="S42" s="4"/>
      <c r="T42" s="4"/>
      <c r="U42" s="4"/>
    </row>
    <row r="43" spans="1:21" x14ac:dyDescent="0.4">
      <c r="A43" s="4" t="s">
        <v>132</v>
      </c>
      <c r="B43" s="4" t="s">
        <v>142</v>
      </c>
      <c r="C43" s="4" t="s">
        <v>120</v>
      </c>
      <c r="D43" s="4" t="s">
        <v>97</v>
      </c>
      <c r="E43" s="4" t="s">
        <v>155</v>
      </c>
      <c r="F43" s="5">
        <v>44562</v>
      </c>
      <c r="G43" s="5">
        <v>44926</v>
      </c>
      <c r="H43" s="6">
        <v>1337981</v>
      </c>
      <c r="I43" s="6">
        <v>1337981</v>
      </c>
      <c r="J43" s="6">
        <f>Table1[[#This Row],[Funded Amount]]-Table1[[#This Row],[Requested Amount]]</f>
        <v>0</v>
      </c>
      <c r="K43" s="6" t="s">
        <v>113</v>
      </c>
      <c r="L43" s="6" t="s">
        <v>116</v>
      </c>
      <c r="M43" s="4" t="s">
        <v>302</v>
      </c>
      <c r="N43" s="4" t="str">
        <f t="shared" si="2"/>
        <v>Rural</v>
      </c>
      <c r="O43" s="12">
        <f t="shared" si="3"/>
        <v>2022</v>
      </c>
      <c r="P43" s="4" t="s">
        <v>5</v>
      </c>
      <c r="Q43" s="6" t="str">
        <f>IF(Table1[[#This Row],[Status]]="Completed","Completed","Not Completed")</f>
        <v>Not Completed</v>
      </c>
      <c r="R43" s="4"/>
      <c r="S43" s="4"/>
      <c r="T43" s="4"/>
      <c r="U43" s="4"/>
    </row>
    <row r="44" spans="1:21" x14ac:dyDescent="0.4">
      <c r="A44" s="4" t="s">
        <v>132</v>
      </c>
      <c r="B44" s="4" t="s">
        <v>142</v>
      </c>
      <c r="C44" s="4" t="s">
        <v>120</v>
      </c>
      <c r="D44" s="4" t="s">
        <v>97</v>
      </c>
      <c r="E44" s="4" t="s">
        <v>155</v>
      </c>
      <c r="F44" s="5">
        <v>44927</v>
      </c>
      <c r="G44" s="5">
        <v>45291</v>
      </c>
      <c r="H44" s="6">
        <v>1569965</v>
      </c>
      <c r="I44" s="6">
        <v>1569965</v>
      </c>
      <c r="J44" s="6">
        <f>Table1[[#This Row],[Funded Amount]]-Table1[[#This Row],[Requested Amount]]</f>
        <v>0</v>
      </c>
      <c r="K44" s="6" t="s">
        <v>113</v>
      </c>
      <c r="L44" s="6" t="s">
        <v>117</v>
      </c>
      <c r="M44" s="4" t="s">
        <v>302</v>
      </c>
      <c r="N44" s="4" t="str">
        <f t="shared" si="2"/>
        <v>Rural</v>
      </c>
      <c r="O44" s="12">
        <f t="shared" si="3"/>
        <v>2023</v>
      </c>
      <c r="P44" s="4" t="s">
        <v>3</v>
      </c>
      <c r="Q44" s="6" t="str">
        <f>IF(Table1[[#This Row],[Status]]="Completed","Completed","Not Completed")</f>
        <v>Completed</v>
      </c>
      <c r="R44" s="4"/>
      <c r="S44" s="4"/>
      <c r="T44" s="4"/>
      <c r="U44" s="4"/>
    </row>
    <row r="45" spans="1:21" x14ac:dyDescent="0.4">
      <c r="A45" s="4" t="s">
        <v>132</v>
      </c>
      <c r="B45" s="4" t="s">
        <v>142</v>
      </c>
      <c r="C45" s="4" t="s">
        <v>120</v>
      </c>
      <c r="D45" s="4" t="s">
        <v>97</v>
      </c>
      <c r="E45" s="4" t="s">
        <v>155</v>
      </c>
      <c r="F45" s="5">
        <v>45292</v>
      </c>
      <c r="G45" s="5">
        <v>45657</v>
      </c>
      <c r="H45" s="6">
        <v>1284894</v>
      </c>
      <c r="I45" s="6">
        <v>1284894</v>
      </c>
      <c r="J45" s="6">
        <f>Table1[[#This Row],[Funded Amount]]-Table1[[#This Row],[Requested Amount]]</f>
        <v>0</v>
      </c>
      <c r="K45" s="6" t="s">
        <v>113</v>
      </c>
      <c r="L45" s="6" t="s">
        <v>116</v>
      </c>
      <c r="M45" s="4" t="s">
        <v>302</v>
      </c>
      <c r="N45" s="4" t="str">
        <f t="shared" si="2"/>
        <v>Rural</v>
      </c>
      <c r="O45" s="12">
        <f t="shared" si="3"/>
        <v>2024</v>
      </c>
      <c r="P45" s="4" t="s">
        <v>4</v>
      </c>
      <c r="Q45" s="6" t="str">
        <f>IF(Table1[[#This Row],[Status]]="Completed","Completed","Not Completed")</f>
        <v>Not Completed</v>
      </c>
      <c r="R45" s="4"/>
      <c r="S45" s="4"/>
      <c r="T45" s="4"/>
      <c r="U45" s="4"/>
    </row>
    <row r="46" spans="1:21" x14ac:dyDescent="0.4">
      <c r="A46" s="4" t="s">
        <v>132</v>
      </c>
      <c r="B46" s="4" t="s">
        <v>171</v>
      </c>
      <c r="C46" s="4" t="s">
        <v>120</v>
      </c>
      <c r="D46" s="4" t="s">
        <v>13</v>
      </c>
      <c r="E46" s="4" t="s">
        <v>145</v>
      </c>
      <c r="F46" s="5">
        <v>44197</v>
      </c>
      <c r="G46" s="5">
        <v>44561</v>
      </c>
      <c r="H46" s="6">
        <v>1665828</v>
      </c>
      <c r="I46" s="6">
        <v>1665828</v>
      </c>
      <c r="J46" s="6">
        <f>Table1[[#This Row],[Funded Amount]]-Table1[[#This Row],[Requested Amount]]</f>
        <v>0</v>
      </c>
      <c r="K46" s="6" t="s">
        <v>113</v>
      </c>
      <c r="L46" s="6" t="s">
        <v>117</v>
      </c>
      <c r="M46" s="4" t="s">
        <v>302</v>
      </c>
      <c r="N46" s="4" t="str">
        <f t="shared" si="2"/>
        <v>Urban</v>
      </c>
      <c r="O46" s="12">
        <f t="shared" si="3"/>
        <v>2021</v>
      </c>
      <c r="P46" s="4" t="s">
        <v>3</v>
      </c>
      <c r="Q46" s="6" t="str">
        <f>IF(Table1[[#This Row],[Status]]="Completed","Completed","Not Completed")</f>
        <v>Completed</v>
      </c>
      <c r="R46" s="4"/>
      <c r="S46" s="4"/>
      <c r="T46" s="4"/>
      <c r="U46" s="4"/>
    </row>
    <row r="47" spans="1:21" x14ac:dyDescent="0.4">
      <c r="A47" s="4" t="s">
        <v>132</v>
      </c>
      <c r="B47" s="4" t="s">
        <v>171</v>
      </c>
      <c r="C47" s="4" t="s">
        <v>120</v>
      </c>
      <c r="D47" s="4" t="s">
        <v>13</v>
      </c>
      <c r="E47" s="4" t="s">
        <v>145</v>
      </c>
      <c r="F47" s="5">
        <v>44562</v>
      </c>
      <c r="G47" s="5">
        <v>44926</v>
      </c>
      <c r="H47" s="6">
        <v>1480835</v>
      </c>
      <c r="I47" s="6">
        <v>1480835</v>
      </c>
      <c r="J47" s="6">
        <f>Table1[[#This Row],[Funded Amount]]-Table1[[#This Row],[Requested Amount]]</f>
        <v>0</v>
      </c>
      <c r="K47" s="6" t="s">
        <v>113</v>
      </c>
      <c r="L47" s="6" t="s">
        <v>116</v>
      </c>
      <c r="M47" s="4" t="s">
        <v>302</v>
      </c>
      <c r="N47" s="4" t="str">
        <f t="shared" si="2"/>
        <v>Urban</v>
      </c>
      <c r="O47" s="12">
        <f t="shared" si="3"/>
        <v>2022</v>
      </c>
      <c r="P47" s="4" t="s">
        <v>4</v>
      </c>
      <c r="Q47" s="6" t="str">
        <f>IF(Table1[[#This Row],[Status]]="Completed","Completed","Not Completed")</f>
        <v>Not Completed</v>
      </c>
      <c r="R47" s="4"/>
      <c r="S47" s="4"/>
      <c r="T47" s="4"/>
      <c r="U47" s="4"/>
    </row>
    <row r="48" spans="1:21" x14ac:dyDescent="0.4">
      <c r="A48" s="4" t="s">
        <v>132</v>
      </c>
      <c r="B48" s="4" t="s">
        <v>171</v>
      </c>
      <c r="C48" s="4" t="s">
        <v>120</v>
      </c>
      <c r="D48" s="4" t="s">
        <v>13</v>
      </c>
      <c r="E48" s="4" t="s">
        <v>145</v>
      </c>
      <c r="F48" s="5">
        <v>44927</v>
      </c>
      <c r="G48" s="5">
        <v>45291</v>
      </c>
      <c r="H48" s="6">
        <v>1455441</v>
      </c>
      <c r="I48" s="6">
        <v>1455441</v>
      </c>
      <c r="J48" s="6">
        <f>Table1[[#This Row],[Funded Amount]]-Table1[[#This Row],[Requested Amount]]</f>
        <v>0</v>
      </c>
      <c r="K48" s="6" t="s">
        <v>113</v>
      </c>
      <c r="L48" s="6" t="s">
        <v>117</v>
      </c>
      <c r="M48" s="4" t="s">
        <v>302</v>
      </c>
      <c r="N48" s="4" t="str">
        <f t="shared" si="2"/>
        <v>Urban</v>
      </c>
      <c r="O48" s="12">
        <f t="shared" si="3"/>
        <v>2023</v>
      </c>
      <c r="P48" s="4" t="s">
        <v>5</v>
      </c>
      <c r="Q48" s="6" t="str">
        <f>IF(Table1[[#This Row],[Status]]="Completed","Completed","Not Completed")</f>
        <v>Not Completed</v>
      </c>
      <c r="R48" s="4"/>
      <c r="S48" s="4"/>
      <c r="T48" s="4"/>
      <c r="U48" s="4"/>
    </row>
    <row r="49" spans="1:21" x14ac:dyDescent="0.4">
      <c r="A49" s="4" t="s">
        <v>132</v>
      </c>
      <c r="B49" s="4" t="s">
        <v>171</v>
      </c>
      <c r="C49" s="4" t="s">
        <v>120</v>
      </c>
      <c r="D49" s="4" t="s">
        <v>13</v>
      </c>
      <c r="E49" s="4" t="s">
        <v>145</v>
      </c>
      <c r="F49" s="5">
        <v>45292</v>
      </c>
      <c r="G49" s="5">
        <v>45657</v>
      </c>
      <c r="H49" s="6">
        <v>1134708</v>
      </c>
      <c r="I49" s="6">
        <v>1134708</v>
      </c>
      <c r="J49" s="6">
        <f>Table1[[#This Row],[Funded Amount]]-Table1[[#This Row],[Requested Amount]]</f>
        <v>0</v>
      </c>
      <c r="K49" s="6" t="s">
        <v>113</v>
      </c>
      <c r="L49" s="6" t="s">
        <v>116</v>
      </c>
      <c r="M49" s="4" t="s">
        <v>302</v>
      </c>
      <c r="N49" s="4" t="str">
        <f t="shared" si="2"/>
        <v>Urban</v>
      </c>
      <c r="O49" s="12">
        <f t="shared" si="3"/>
        <v>2024</v>
      </c>
      <c r="P49" s="4" t="s">
        <v>3</v>
      </c>
      <c r="Q49" s="6" t="str">
        <f>IF(Table1[[#This Row],[Status]]="Completed","Completed","Not Completed")</f>
        <v>Completed</v>
      </c>
      <c r="R49" s="4"/>
      <c r="S49" s="4"/>
      <c r="T49" s="4"/>
      <c r="U49" s="4"/>
    </row>
    <row r="50" spans="1:21" x14ac:dyDescent="0.4">
      <c r="A50" s="4" t="s">
        <v>133</v>
      </c>
      <c r="B50" s="4" t="s">
        <v>231</v>
      </c>
      <c r="C50" s="4" t="s">
        <v>128</v>
      </c>
      <c r="D50" s="4" t="s">
        <v>8</v>
      </c>
      <c r="E50" s="4" t="s">
        <v>155</v>
      </c>
      <c r="F50" s="5">
        <v>44197</v>
      </c>
      <c r="G50" s="5">
        <v>44561</v>
      </c>
      <c r="H50" s="6">
        <v>250000</v>
      </c>
      <c r="I50" s="6">
        <v>250000</v>
      </c>
      <c r="J50" s="6">
        <f>Table1[[#This Row],[Funded Amount]]-Table1[[#This Row],[Requested Amount]]</f>
        <v>0</v>
      </c>
      <c r="K50" s="6" t="s">
        <v>113</v>
      </c>
      <c r="L50" s="6" t="s">
        <v>117</v>
      </c>
      <c r="M50" s="4" t="s">
        <v>302</v>
      </c>
      <c r="N50" s="4" t="str">
        <f t="shared" si="2"/>
        <v>Rural</v>
      </c>
      <c r="O50" s="12">
        <f t="shared" si="3"/>
        <v>2021</v>
      </c>
      <c r="P50" s="4" t="s">
        <v>3</v>
      </c>
      <c r="Q50" s="6" t="str">
        <f>IF(Table1[[#This Row],[Status]]="Completed","Completed","Not Completed")</f>
        <v>Completed</v>
      </c>
      <c r="R50" s="4"/>
      <c r="S50" s="4"/>
      <c r="T50" s="4"/>
      <c r="U50" s="4"/>
    </row>
    <row r="51" spans="1:21" x14ac:dyDescent="0.4">
      <c r="A51" s="4" t="s">
        <v>133</v>
      </c>
      <c r="B51" s="4" t="s">
        <v>231</v>
      </c>
      <c r="C51" s="4" t="s">
        <v>128</v>
      </c>
      <c r="D51" s="4" t="s">
        <v>8</v>
      </c>
      <c r="E51" s="4" t="s">
        <v>155</v>
      </c>
      <c r="F51" s="5">
        <v>44562</v>
      </c>
      <c r="G51" s="5">
        <v>44926</v>
      </c>
      <c r="H51" s="6">
        <v>250000</v>
      </c>
      <c r="I51" s="6">
        <v>250000</v>
      </c>
      <c r="J51" s="6">
        <f>Table1[[#This Row],[Funded Amount]]-Table1[[#This Row],[Requested Amount]]</f>
        <v>0</v>
      </c>
      <c r="K51" s="6" t="s">
        <v>113</v>
      </c>
      <c r="L51" s="6" t="s">
        <v>116</v>
      </c>
      <c r="M51" s="4" t="s">
        <v>302</v>
      </c>
      <c r="N51" s="4" t="str">
        <f t="shared" si="2"/>
        <v>Rural</v>
      </c>
      <c r="O51" s="12">
        <f t="shared" si="3"/>
        <v>2022</v>
      </c>
      <c r="P51" s="4" t="s">
        <v>4</v>
      </c>
      <c r="Q51" s="6" t="str">
        <f>IF(Table1[[#This Row],[Status]]="Completed","Completed","Not Completed")</f>
        <v>Not Completed</v>
      </c>
      <c r="R51" s="4"/>
      <c r="S51" s="4"/>
      <c r="T51" s="4"/>
      <c r="U51" s="4"/>
    </row>
    <row r="52" spans="1:21" x14ac:dyDescent="0.4">
      <c r="A52" s="4" t="s">
        <v>133</v>
      </c>
      <c r="B52" s="4" t="s">
        <v>231</v>
      </c>
      <c r="C52" s="4" t="s">
        <v>128</v>
      </c>
      <c r="D52" s="4" t="s">
        <v>8</v>
      </c>
      <c r="E52" s="4" t="s">
        <v>155</v>
      </c>
      <c r="F52" s="5">
        <v>44927</v>
      </c>
      <c r="G52" s="5">
        <v>45291</v>
      </c>
      <c r="H52" s="6">
        <v>250000</v>
      </c>
      <c r="I52" s="6">
        <v>250000</v>
      </c>
      <c r="J52" s="6">
        <f>Table1[[#This Row],[Funded Amount]]-Table1[[#This Row],[Requested Amount]]</f>
        <v>0</v>
      </c>
      <c r="K52" s="6" t="s">
        <v>113</v>
      </c>
      <c r="L52" s="6" t="s">
        <v>116</v>
      </c>
      <c r="M52" s="4" t="s">
        <v>302</v>
      </c>
      <c r="N52" s="4" t="str">
        <f t="shared" si="2"/>
        <v>Rural</v>
      </c>
      <c r="O52" s="12">
        <f t="shared" si="3"/>
        <v>2023</v>
      </c>
      <c r="P52" s="4" t="s">
        <v>5</v>
      </c>
      <c r="Q52" s="6" t="str">
        <f>IF(Table1[[#This Row],[Status]]="Completed","Completed","Not Completed")</f>
        <v>Not Completed</v>
      </c>
      <c r="R52" s="4"/>
      <c r="S52" s="4"/>
      <c r="T52" s="4"/>
      <c r="U52" s="4"/>
    </row>
    <row r="53" spans="1:21" x14ac:dyDescent="0.4">
      <c r="A53" s="4" t="s">
        <v>133</v>
      </c>
      <c r="B53" s="4" t="s">
        <v>231</v>
      </c>
      <c r="C53" s="4" t="s">
        <v>128</v>
      </c>
      <c r="D53" s="4" t="s">
        <v>8</v>
      </c>
      <c r="E53" s="4" t="s">
        <v>155</v>
      </c>
      <c r="F53" s="5">
        <v>45292</v>
      </c>
      <c r="G53" s="5">
        <v>45657</v>
      </c>
      <c r="H53" s="6">
        <v>250000</v>
      </c>
      <c r="I53" s="6">
        <v>250000</v>
      </c>
      <c r="J53" s="6">
        <f>Table1[[#This Row],[Funded Amount]]-Table1[[#This Row],[Requested Amount]]</f>
        <v>0</v>
      </c>
      <c r="K53" s="6" t="s">
        <v>113</v>
      </c>
      <c r="L53" s="6" t="s">
        <v>116</v>
      </c>
      <c r="M53" s="4" t="s">
        <v>302</v>
      </c>
      <c r="N53" s="4" t="str">
        <f t="shared" si="2"/>
        <v>Rural</v>
      </c>
      <c r="O53" s="12">
        <f t="shared" si="3"/>
        <v>2024</v>
      </c>
      <c r="P53" s="4" t="s">
        <v>3</v>
      </c>
      <c r="Q53" s="6" t="str">
        <f>IF(Table1[[#This Row],[Status]]="Completed","Completed","Not Completed")</f>
        <v>Completed</v>
      </c>
      <c r="R53" s="4"/>
      <c r="S53" s="4"/>
      <c r="T53" s="4"/>
      <c r="U53" s="4"/>
    </row>
    <row r="54" spans="1:21" x14ac:dyDescent="0.4">
      <c r="A54" s="4" t="s">
        <v>133</v>
      </c>
      <c r="B54" s="4" t="s">
        <v>232</v>
      </c>
      <c r="C54" s="4" t="s">
        <v>120</v>
      </c>
      <c r="D54" s="4" t="s">
        <v>97</v>
      </c>
      <c r="E54" s="4" t="s">
        <v>156</v>
      </c>
      <c r="F54" s="5">
        <v>44562</v>
      </c>
      <c r="G54" s="5">
        <v>44926</v>
      </c>
      <c r="H54" s="6">
        <v>1553562</v>
      </c>
      <c r="I54" s="6">
        <v>1553562</v>
      </c>
      <c r="J54" s="6">
        <f>Table1[[#This Row],[Funded Amount]]-Table1[[#This Row],[Requested Amount]]</f>
        <v>0</v>
      </c>
      <c r="K54" s="6" t="s">
        <v>114</v>
      </c>
      <c r="L54" s="6" t="s">
        <v>116</v>
      </c>
      <c r="M54" s="4" t="s">
        <v>302</v>
      </c>
      <c r="N54" s="4" t="str">
        <f t="shared" si="2"/>
        <v>Rural</v>
      </c>
      <c r="O54" s="12">
        <f t="shared" si="3"/>
        <v>2022</v>
      </c>
      <c r="P54" s="4" t="s">
        <v>3</v>
      </c>
      <c r="Q54" s="6" t="str">
        <f>IF(Table1[[#This Row],[Status]]="Completed","Completed","Not Completed")</f>
        <v>Completed</v>
      </c>
      <c r="R54" s="4"/>
      <c r="S54" s="4"/>
      <c r="T54" s="4"/>
      <c r="U54" s="4"/>
    </row>
    <row r="55" spans="1:21" x14ac:dyDescent="0.4">
      <c r="A55" s="4" t="s">
        <v>133</v>
      </c>
      <c r="B55" s="4" t="s">
        <v>232</v>
      </c>
      <c r="C55" s="4" t="s">
        <v>120</v>
      </c>
      <c r="D55" s="4" t="s">
        <v>97</v>
      </c>
      <c r="E55" s="4" t="s">
        <v>156</v>
      </c>
      <c r="F55" s="5">
        <v>44927</v>
      </c>
      <c r="G55" s="5">
        <v>45291</v>
      </c>
      <c r="H55" s="6">
        <v>1998079</v>
      </c>
      <c r="I55" s="6">
        <v>1998079</v>
      </c>
      <c r="J55" s="6">
        <f>Table1[[#This Row],[Funded Amount]]-Table1[[#This Row],[Requested Amount]]</f>
        <v>0</v>
      </c>
      <c r="K55" s="6" t="s">
        <v>114</v>
      </c>
      <c r="L55" s="6" t="s">
        <v>117</v>
      </c>
      <c r="M55" s="4" t="s">
        <v>302</v>
      </c>
      <c r="N55" s="4" t="str">
        <f t="shared" si="2"/>
        <v>Rural</v>
      </c>
      <c r="O55" s="12">
        <f t="shared" si="3"/>
        <v>2023</v>
      </c>
      <c r="P55" s="4" t="s">
        <v>4</v>
      </c>
      <c r="Q55" s="6" t="str">
        <f>IF(Table1[[#This Row],[Status]]="Completed","Completed","Not Completed")</f>
        <v>Not Completed</v>
      </c>
      <c r="R55" s="4"/>
      <c r="S55" s="4"/>
      <c r="T55" s="4"/>
      <c r="U55" s="4"/>
    </row>
    <row r="56" spans="1:21" x14ac:dyDescent="0.4">
      <c r="A56" s="4" t="s">
        <v>133</v>
      </c>
      <c r="B56" s="4" t="s">
        <v>232</v>
      </c>
      <c r="C56" s="4" t="s">
        <v>120</v>
      </c>
      <c r="D56" s="4" t="s">
        <v>97</v>
      </c>
      <c r="E56" s="4" t="s">
        <v>156</v>
      </c>
      <c r="F56" s="5">
        <v>45292</v>
      </c>
      <c r="G56" s="5">
        <v>45657</v>
      </c>
      <c r="H56" s="6">
        <v>868462</v>
      </c>
      <c r="I56" s="6">
        <v>868462</v>
      </c>
      <c r="J56" s="6">
        <f>Table1[[#This Row],[Funded Amount]]-Table1[[#This Row],[Requested Amount]]</f>
        <v>0</v>
      </c>
      <c r="K56" s="6" t="s">
        <v>114</v>
      </c>
      <c r="L56" s="6" t="s">
        <v>116</v>
      </c>
      <c r="M56" s="4" t="s">
        <v>302</v>
      </c>
      <c r="N56" s="4" t="str">
        <f t="shared" si="2"/>
        <v>Rural</v>
      </c>
      <c r="O56" s="12">
        <f t="shared" si="3"/>
        <v>2024</v>
      </c>
      <c r="P56" s="4" t="s">
        <v>5</v>
      </c>
      <c r="Q56" s="6" t="str">
        <f>IF(Table1[[#This Row],[Status]]="Completed","Completed","Not Completed")</f>
        <v>Not Completed</v>
      </c>
      <c r="R56" s="4"/>
      <c r="S56" s="4"/>
      <c r="T56" s="4"/>
      <c r="U56" s="4"/>
    </row>
    <row r="57" spans="1:21" x14ac:dyDescent="0.4">
      <c r="A57" s="4" t="s">
        <v>133</v>
      </c>
      <c r="B57" s="4" t="s">
        <v>232</v>
      </c>
      <c r="C57" s="4" t="s">
        <v>120</v>
      </c>
      <c r="D57" s="4" t="s">
        <v>97</v>
      </c>
      <c r="E57" s="4" t="s">
        <v>156</v>
      </c>
      <c r="F57" s="5">
        <v>44197</v>
      </c>
      <c r="G57" s="5">
        <v>44561</v>
      </c>
      <c r="H57" s="6">
        <v>1234247</v>
      </c>
      <c r="I57" s="6">
        <v>1234247</v>
      </c>
      <c r="J57" s="6">
        <f>Table1[[#This Row],[Funded Amount]]-Table1[[#This Row],[Requested Amount]]</f>
        <v>0</v>
      </c>
      <c r="K57" s="6" t="s">
        <v>114</v>
      </c>
      <c r="L57" s="6" t="s">
        <v>117</v>
      </c>
      <c r="M57" s="4" t="s">
        <v>302</v>
      </c>
      <c r="N57" s="4" t="str">
        <f t="shared" si="2"/>
        <v>Rural</v>
      </c>
      <c r="O57" s="12">
        <f t="shared" si="3"/>
        <v>2021</v>
      </c>
      <c r="P57" s="4" t="s">
        <v>5</v>
      </c>
      <c r="Q57" s="6" t="str">
        <f>IF(Table1[[#This Row],[Status]]="Completed","Completed","Not Completed")</f>
        <v>Not Completed</v>
      </c>
      <c r="R57" s="4"/>
      <c r="S57" s="4"/>
      <c r="T57" s="4"/>
      <c r="U57" s="4"/>
    </row>
    <row r="58" spans="1:21" x14ac:dyDescent="0.4">
      <c r="A58" s="4" t="s">
        <v>133</v>
      </c>
      <c r="B58" s="4" t="s">
        <v>143</v>
      </c>
      <c r="C58" s="4" t="s">
        <v>128</v>
      </c>
      <c r="D58" s="4" t="s">
        <v>70</v>
      </c>
      <c r="E58" s="4" t="s">
        <v>157</v>
      </c>
      <c r="F58" s="5">
        <v>44197</v>
      </c>
      <c r="G58" s="5">
        <v>44561</v>
      </c>
      <c r="H58" s="6">
        <v>1400000</v>
      </c>
      <c r="I58" s="6">
        <v>1300000</v>
      </c>
      <c r="J58" s="6">
        <f>Table1[[#This Row],[Funded Amount]]-Table1[[#This Row],[Requested Amount]]</f>
        <v>-100000</v>
      </c>
      <c r="K58" s="6" t="s">
        <v>114</v>
      </c>
      <c r="L58" s="6" t="s">
        <v>117</v>
      </c>
      <c r="M58" s="4" t="s">
        <v>302</v>
      </c>
      <c r="N58" s="4" t="str">
        <f t="shared" si="2"/>
        <v>Urban</v>
      </c>
      <c r="O58" s="12">
        <f t="shared" si="3"/>
        <v>2021</v>
      </c>
      <c r="P58" s="4" t="s">
        <v>3</v>
      </c>
      <c r="Q58" s="6" t="str">
        <f>IF(Table1[[#This Row],[Status]]="Completed","Completed","Not Completed")</f>
        <v>Completed</v>
      </c>
      <c r="R58" s="4"/>
      <c r="S58" s="4"/>
      <c r="T58" s="4"/>
      <c r="U58" s="4"/>
    </row>
    <row r="59" spans="1:21" x14ac:dyDescent="0.4">
      <c r="A59" s="4" t="s">
        <v>133</v>
      </c>
      <c r="B59" s="4" t="s">
        <v>143</v>
      </c>
      <c r="C59" s="4" t="s">
        <v>128</v>
      </c>
      <c r="D59" s="4" t="s">
        <v>70</v>
      </c>
      <c r="E59" s="4" t="s">
        <v>157</v>
      </c>
      <c r="F59" s="5">
        <v>44562</v>
      </c>
      <c r="G59" s="5">
        <v>44926</v>
      </c>
      <c r="H59" s="6">
        <v>1400000</v>
      </c>
      <c r="I59" s="6">
        <v>1300000</v>
      </c>
      <c r="J59" s="6">
        <f>Table1[[#This Row],[Funded Amount]]-Table1[[#This Row],[Requested Amount]]</f>
        <v>-100000</v>
      </c>
      <c r="K59" s="6" t="s">
        <v>114</v>
      </c>
      <c r="L59" s="6" t="s">
        <v>116</v>
      </c>
      <c r="M59" s="4" t="s">
        <v>302</v>
      </c>
      <c r="N59" s="4" t="str">
        <f t="shared" si="2"/>
        <v>Urban</v>
      </c>
      <c r="O59" s="12">
        <f t="shared" si="3"/>
        <v>2022</v>
      </c>
      <c r="P59" s="4" t="s">
        <v>3</v>
      </c>
      <c r="Q59" s="6" t="str">
        <f>IF(Table1[[#This Row],[Status]]="Completed","Completed","Not Completed")</f>
        <v>Completed</v>
      </c>
      <c r="R59" s="4"/>
      <c r="S59" s="4"/>
      <c r="T59" s="4"/>
      <c r="U59" s="4"/>
    </row>
    <row r="60" spans="1:21" x14ac:dyDescent="0.4">
      <c r="A60" s="4" t="s">
        <v>133</v>
      </c>
      <c r="B60" s="4" t="s">
        <v>143</v>
      </c>
      <c r="C60" s="4" t="s">
        <v>128</v>
      </c>
      <c r="D60" s="4" t="s">
        <v>70</v>
      </c>
      <c r="E60" s="4" t="s">
        <v>157</v>
      </c>
      <c r="F60" s="5">
        <v>44927</v>
      </c>
      <c r="G60" s="5">
        <v>45291</v>
      </c>
      <c r="H60" s="6">
        <v>1400000</v>
      </c>
      <c r="I60" s="6">
        <v>1300000</v>
      </c>
      <c r="J60" s="6">
        <f>Table1[[#This Row],[Funded Amount]]-Table1[[#This Row],[Requested Amount]]</f>
        <v>-100000</v>
      </c>
      <c r="K60" s="6" t="s">
        <v>114</v>
      </c>
      <c r="L60" s="6" t="s">
        <v>116</v>
      </c>
      <c r="M60" s="4" t="s">
        <v>302</v>
      </c>
      <c r="N60" s="4" t="str">
        <f t="shared" si="2"/>
        <v>Urban</v>
      </c>
      <c r="O60" s="12">
        <f t="shared" si="3"/>
        <v>2023</v>
      </c>
      <c r="P60" s="4" t="s">
        <v>3</v>
      </c>
      <c r="Q60" s="6" t="str">
        <f>IF(Table1[[#This Row],[Status]]="Completed","Completed","Not Completed")</f>
        <v>Completed</v>
      </c>
      <c r="R60" s="4"/>
      <c r="S60" s="4"/>
      <c r="T60" s="4"/>
      <c r="U60" s="4"/>
    </row>
    <row r="61" spans="1:21" x14ac:dyDescent="0.4">
      <c r="A61" s="4" t="s">
        <v>133</v>
      </c>
      <c r="B61" s="4" t="s">
        <v>143</v>
      </c>
      <c r="C61" s="4" t="s">
        <v>128</v>
      </c>
      <c r="D61" s="4" t="s">
        <v>70</v>
      </c>
      <c r="E61" s="4" t="s">
        <v>157</v>
      </c>
      <c r="F61" s="5">
        <v>45292</v>
      </c>
      <c r="G61" s="5">
        <v>45657</v>
      </c>
      <c r="H61" s="6">
        <v>1400000</v>
      </c>
      <c r="I61" s="6">
        <v>1300000</v>
      </c>
      <c r="J61" s="6">
        <f>Table1[[#This Row],[Funded Amount]]-Table1[[#This Row],[Requested Amount]]</f>
        <v>-100000</v>
      </c>
      <c r="K61" s="6" t="s">
        <v>114</v>
      </c>
      <c r="L61" s="6" t="s">
        <v>116</v>
      </c>
      <c r="M61" s="4" t="s">
        <v>302</v>
      </c>
      <c r="N61" s="4" t="str">
        <f t="shared" si="2"/>
        <v>Urban</v>
      </c>
      <c r="O61" s="12">
        <f t="shared" si="3"/>
        <v>2024</v>
      </c>
      <c r="P61" s="4" t="s">
        <v>4</v>
      </c>
      <c r="Q61" s="6" t="str">
        <f>IF(Table1[[#This Row],[Status]]="Completed","Completed","Not Completed")</f>
        <v>Not Completed</v>
      </c>
      <c r="R61" s="4"/>
      <c r="S61" s="4"/>
      <c r="T61" s="4"/>
      <c r="U61" s="4"/>
    </row>
    <row r="62" spans="1:21" x14ac:dyDescent="0.4">
      <c r="A62" s="4" t="s">
        <v>136</v>
      </c>
      <c r="B62" s="4" t="s">
        <v>233</v>
      </c>
      <c r="C62" s="4" t="s">
        <v>119</v>
      </c>
      <c r="D62" s="4" t="s">
        <v>13</v>
      </c>
      <c r="E62" s="4" t="s">
        <v>154</v>
      </c>
      <c r="F62" s="5">
        <v>44197</v>
      </c>
      <c r="G62" s="5">
        <v>44561</v>
      </c>
      <c r="H62" s="6">
        <v>1750000</v>
      </c>
      <c r="I62" s="6">
        <v>1750000</v>
      </c>
      <c r="J62" s="6">
        <f>Table1[[#This Row],[Funded Amount]]-Table1[[#This Row],[Requested Amount]]</f>
        <v>0</v>
      </c>
      <c r="K62" s="6" t="s">
        <v>114</v>
      </c>
      <c r="L62" s="6" t="s">
        <v>117</v>
      </c>
      <c r="M62" s="4" t="s">
        <v>302</v>
      </c>
      <c r="N62" s="4" t="str">
        <f t="shared" si="2"/>
        <v>Urban</v>
      </c>
      <c r="O62" s="12">
        <f t="shared" si="3"/>
        <v>2021</v>
      </c>
      <c r="P62" s="4" t="s">
        <v>3</v>
      </c>
      <c r="Q62" s="6" t="str">
        <f>IF(Table1[[#This Row],[Status]]="Completed","Completed","Not Completed")</f>
        <v>Completed</v>
      </c>
      <c r="R62" s="4"/>
      <c r="S62" s="4"/>
      <c r="T62" s="4"/>
      <c r="U62" s="4"/>
    </row>
    <row r="63" spans="1:21" x14ac:dyDescent="0.4">
      <c r="A63" s="4" t="s">
        <v>136</v>
      </c>
      <c r="B63" s="4" t="s">
        <v>233</v>
      </c>
      <c r="C63" s="4" t="s">
        <v>119</v>
      </c>
      <c r="D63" s="4" t="s">
        <v>13</v>
      </c>
      <c r="E63" s="4" t="s">
        <v>154</v>
      </c>
      <c r="F63" s="5">
        <v>44562</v>
      </c>
      <c r="G63" s="5">
        <v>44926</v>
      </c>
      <c r="H63" s="6">
        <v>2000000</v>
      </c>
      <c r="I63" s="6">
        <v>2000000</v>
      </c>
      <c r="J63" s="6">
        <f>Table1[[#This Row],[Funded Amount]]-Table1[[#This Row],[Requested Amount]]</f>
        <v>0</v>
      </c>
      <c r="K63" s="6" t="s">
        <v>114</v>
      </c>
      <c r="L63" s="6" t="s">
        <v>116</v>
      </c>
      <c r="M63" s="4" t="s">
        <v>302</v>
      </c>
      <c r="N63" s="4" t="str">
        <f t="shared" si="2"/>
        <v>Urban</v>
      </c>
      <c r="O63" s="12">
        <f t="shared" si="3"/>
        <v>2022</v>
      </c>
      <c r="P63" s="4" t="s">
        <v>3</v>
      </c>
      <c r="Q63" s="6" t="str">
        <f>IF(Table1[[#This Row],[Status]]="Completed","Completed","Not Completed")</f>
        <v>Completed</v>
      </c>
      <c r="R63" s="4"/>
      <c r="S63" s="4"/>
      <c r="T63" s="4"/>
      <c r="U63" s="4"/>
    </row>
    <row r="64" spans="1:21" x14ac:dyDescent="0.4">
      <c r="A64" s="4" t="s">
        <v>136</v>
      </c>
      <c r="B64" s="4" t="s">
        <v>233</v>
      </c>
      <c r="C64" s="4" t="s">
        <v>119</v>
      </c>
      <c r="D64" s="4" t="s">
        <v>13</v>
      </c>
      <c r="E64" s="4" t="s">
        <v>154</v>
      </c>
      <c r="F64" s="5">
        <v>44927</v>
      </c>
      <c r="G64" s="5">
        <v>45291</v>
      </c>
      <c r="H64" s="6">
        <v>2000000</v>
      </c>
      <c r="I64" s="6">
        <v>2000000</v>
      </c>
      <c r="J64" s="6">
        <f>Table1[[#This Row],[Funded Amount]]-Table1[[#This Row],[Requested Amount]]</f>
        <v>0</v>
      </c>
      <c r="K64" s="6" t="s">
        <v>114</v>
      </c>
      <c r="L64" s="6" t="s">
        <v>116</v>
      </c>
      <c r="M64" s="4" t="s">
        <v>302</v>
      </c>
      <c r="N64" s="4" t="str">
        <f t="shared" si="2"/>
        <v>Urban</v>
      </c>
      <c r="O64" s="12">
        <f t="shared" si="3"/>
        <v>2023</v>
      </c>
      <c r="P64" s="4" t="s">
        <v>3</v>
      </c>
      <c r="Q64" s="6" t="str">
        <f>IF(Table1[[#This Row],[Status]]="Completed","Completed","Not Completed")</f>
        <v>Completed</v>
      </c>
      <c r="R64" s="4"/>
      <c r="S64" s="4"/>
      <c r="T64" s="4"/>
      <c r="U64" s="4"/>
    </row>
    <row r="65" spans="1:21" x14ac:dyDescent="0.4">
      <c r="A65" s="4" t="s">
        <v>136</v>
      </c>
      <c r="B65" s="4" t="s">
        <v>233</v>
      </c>
      <c r="C65" s="4" t="s">
        <v>119</v>
      </c>
      <c r="D65" s="4" t="s">
        <v>13</v>
      </c>
      <c r="E65" s="4" t="s">
        <v>154</v>
      </c>
      <c r="F65" s="5">
        <v>45292</v>
      </c>
      <c r="G65" s="5">
        <v>45657</v>
      </c>
      <c r="H65" s="6">
        <v>2000000</v>
      </c>
      <c r="I65" s="6">
        <v>2000000</v>
      </c>
      <c r="J65" s="6">
        <f>Table1[[#This Row],[Funded Amount]]-Table1[[#This Row],[Requested Amount]]</f>
        <v>0</v>
      </c>
      <c r="K65" s="6" t="s">
        <v>114</v>
      </c>
      <c r="L65" s="6" t="s">
        <v>116</v>
      </c>
      <c r="M65" s="4" t="s">
        <v>302</v>
      </c>
      <c r="N65" s="4" t="str">
        <f t="shared" si="2"/>
        <v>Urban</v>
      </c>
      <c r="O65" s="12">
        <f t="shared" si="3"/>
        <v>2024</v>
      </c>
      <c r="P65" s="4" t="s">
        <v>4</v>
      </c>
      <c r="Q65" s="6" t="str">
        <f>IF(Table1[[#This Row],[Status]]="Completed","Completed","Not Completed")</f>
        <v>Not Completed</v>
      </c>
      <c r="R65" s="4"/>
      <c r="S65" s="4"/>
      <c r="T65" s="4"/>
      <c r="U65" s="4"/>
    </row>
    <row r="66" spans="1:21" x14ac:dyDescent="0.4">
      <c r="A66" s="4" t="s">
        <v>136</v>
      </c>
      <c r="B66" s="4" t="s">
        <v>235</v>
      </c>
      <c r="C66" s="4" t="s">
        <v>119</v>
      </c>
      <c r="D66" s="4" t="s">
        <v>13</v>
      </c>
      <c r="E66" s="4" t="s">
        <v>154</v>
      </c>
      <c r="F66" s="5">
        <v>44197</v>
      </c>
      <c r="G66" s="5">
        <v>44561</v>
      </c>
      <c r="H66" s="6">
        <v>300000</v>
      </c>
      <c r="I66" s="6">
        <v>300000</v>
      </c>
      <c r="J66" s="6">
        <f>Table1[[#This Row],[Funded Amount]]-Table1[[#This Row],[Requested Amount]]</f>
        <v>0</v>
      </c>
      <c r="K66" s="6" t="s">
        <v>113</v>
      </c>
      <c r="L66" s="6" t="s">
        <v>117</v>
      </c>
      <c r="M66" s="4" t="s">
        <v>302</v>
      </c>
      <c r="N66" s="4" t="str">
        <f t="shared" ref="N66:N101" si="4">PROPER(E66)</f>
        <v>Urban</v>
      </c>
      <c r="O66" s="12">
        <f t="shared" ref="O66:O101" si="5">YEAR(F66)</f>
        <v>2021</v>
      </c>
      <c r="P66" s="4" t="s">
        <v>4</v>
      </c>
      <c r="Q66" s="6" t="str">
        <f>IF(Table1[[#This Row],[Status]]="Completed","Completed","Not Completed")</f>
        <v>Not Completed</v>
      </c>
      <c r="R66" s="4"/>
      <c r="S66" s="4"/>
      <c r="T66" s="4"/>
      <c r="U66" s="4"/>
    </row>
    <row r="67" spans="1:21" x14ac:dyDescent="0.4">
      <c r="A67" s="4" t="s">
        <v>136</v>
      </c>
      <c r="B67" s="4" t="s">
        <v>235</v>
      </c>
      <c r="C67" s="4" t="s">
        <v>119</v>
      </c>
      <c r="D67" s="4" t="s">
        <v>13</v>
      </c>
      <c r="E67" s="4" t="s">
        <v>154</v>
      </c>
      <c r="F67" s="5">
        <v>44562</v>
      </c>
      <c r="G67" s="5">
        <v>44926</v>
      </c>
      <c r="H67" s="6">
        <v>300000</v>
      </c>
      <c r="I67" s="6">
        <v>300000</v>
      </c>
      <c r="J67" s="6">
        <f>Table1[[#This Row],[Funded Amount]]-Table1[[#This Row],[Requested Amount]]</f>
        <v>0</v>
      </c>
      <c r="K67" s="6" t="s">
        <v>113</v>
      </c>
      <c r="L67" s="6" t="s">
        <v>116</v>
      </c>
      <c r="M67" s="4" t="s">
        <v>302</v>
      </c>
      <c r="N67" s="4" t="str">
        <f t="shared" si="4"/>
        <v>Urban</v>
      </c>
      <c r="O67" s="12">
        <f t="shared" si="5"/>
        <v>2022</v>
      </c>
      <c r="P67" s="4" t="s">
        <v>5</v>
      </c>
      <c r="Q67" s="6" t="str">
        <f>IF(Table1[[#This Row],[Status]]="Completed","Completed","Not Completed")</f>
        <v>Not Completed</v>
      </c>
      <c r="R67" s="4"/>
      <c r="S67" s="4"/>
      <c r="T67" s="4"/>
      <c r="U67" s="4"/>
    </row>
    <row r="68" spans="1:21" x14ac:dyDescent="0.4">
      <c r="A68" s="4" t="s">
        <v>136</v>
      </c>
      <c r="B68" s="4" t="s">
        <v>235</v>
      </c>
      <c r="C68" s="4" t="s">
        <v>119</v>
      </c>
      <c r="D68" s="4" t="s">
        <v>13</v>
      </c>
      <c r="E68" s="4" t="s">
        <v>154</v>
      </c>
      <c r="F68" s="5">
        <v>44927</v>
      </c>
      <c r="G68" s="5">
        <v>45291</v>
      </c>
      <c r="H68" s="6">
        <v>300000</v>
      </c>
      <c r="I68" s="6">
        <v>300000</v>
      </c>
      <c r="J68" s="6">
        <f>Table1[[#This Row],[Funded Amount]]-Table1[[#This Row],[Requested Amount]]</f>
        <v>0</v>
      </c>
      <c r="K68" s="6" t="s">
        <v>113</v>
      </c>
      <c r="L68" s="6" t="s">
        <v>116</v>
      </c>
      <c r="M68" s="4" t="s">
        <v>302</v>
      </c>
      <c r="N68" s="4" t="str">
        <f t="shared" si="4"/>
        <v>Urban</v>
      </c>
      <c r="O68" s="12">
        <f t="shared" si="5"/>
        <v>2023</v>
      </c>
      <c r="P68" s="4" t="s">
        <v>3</v>
      </c>
      <c r="Q68" s="6" t="str">
        <f>IF(Table1[[#This Row],[Status]]="Completed","Completed","Not Completed")</f>
        <v>Completed</v>
      </c>
      <c r="R68" s="4"/>
      <c r="S68" s="4"/>
      <c r="T68" s="4"/>
      <c r="U68" s="4"/>
    </row>
    <row r="69" spans="1:21" x14ac:dyDescent="0.4">
      <c r="A69" s="4" t="s">
        <v>136</v>
      </c>
      <c r="B69" s="4" t="s">
        <v>235</v>
      </c>
      <c r="C69" s="4" t="s">
        <v>119</v>
      </c>
      <c r="D69" s="4" t="s">
        <v>13</v>
      </c>
      <c r="E69" s="4" t="s">
        <v>154</v>
      </c>
      <c r="F69" s="5">
        <v>45292</v>
      </c>
      <c r="G69" s="5">
        <v>45657</v>
      </c>
      <c r="H69" s="6">
        <v>300000</v>
      </c>
      <c r="I69" s="6">
        <v>300000</v>
      </c>
      <c r="J69" s="6">
        <f>Table1[[#This Row],[Funded Amount]]-Table1[[#This Row],[Requested Amount]]</f>
        <v>0</v>
      </c>
      <c r="K69" s="6" t="s">
        <v>113</v>
      </c>
      <c r="L69" s="6" t="s">
        <v>4</v>
      </c>
      <c r="M69" s="4" t="s">
        <v>302</v>
      </c>
      <c r="N69" s="4" t="str">
        <f t="shared" si="4"/>
        <v>Urban</v>
      </c>
      <c r="O69" s="12">
        <f t="shared" si="5"/>
        <v>2024</v>
      </c>
      <c r="P69" s="4" t="s">
        <v>4</v>
      </c>
      <c r="Q69" s="6" t="str">
        <f>IF(Table1[[#This Row],[Status]]="Completed","Completed","Not Completed")</f>
        <v>Not Completed</v>
      </c>
      <c r="R69" s="4"/>
      <c r="S69" s="4"/>
      <c r="T69" s="4"/>
      <c r="U69" s="4"/>
    </row>
    <row r="70" spans="1:21" x14ac:dyDescent="0.4">
      <c r="A70" s="4" t="s">
        <v>136</v>
      </c>
      <c r="B70" s="4" t="s">
        <v>236</v>
      </c>
      <c r="C70" s="4" t="s">
        <v>128</v>
      </c>
      <c r="D70" s="4" t="s">
        <v>13</v>
      </c>
      <c r="E70" s="4" t="s">
        <v>154</v>
      </c>
      <c r="F70" s="5">
        <v>44562</v>
      </c>
      <c r="G70" s="5">
        <v>44926</v>
      </c>
      <c r="H70" s="6">
        <v>87718</v>
      </c>
      <c r="I70" s="6">
        <v>87718</v>
      </c>
      <c r="J70" s="6">
        <f>Table1[[#This Row],[Funded Amount]]-Table1[[#This Row],[Requested Amount]]</f>
        <v>0</v>
      </c>
      <c r="K70" s="6" t="s">
        <v>114</v>
      </c>
      <c r="L70" s="6" t="s">
        <v>116</v>
      </c>
      <c r="M70" s="4" t="s">
        <v>302</v>
      </c>
      <c r="N70" s="4" t="str">
        <f t="shared" si="4"/>
        <v>Urban</v>
      </c>
      <c r="O70" s="12">
        <f t="shared" si="5"/>
        <v>2022</v>
      </c>
      <c r="P70" s="4" t="s">
        <v>3</v>
      </c>
      <c r="Q70" s="6" t="str">
        <f>IF(Table1[[#This Row],[Status]]="Completed","Completed","Not Completed")</f>
        <v>Completed</v>
      </c>
      <c r="R70" s="4"/>
      <c r="S70" s="4"/>
      <c r="T70" s="4"/>
      <c r="U70" s="4"/>
    </row>
    <row r="71" spans="1:21" x14ac:dyDescent="0.4">
      <c r="A71" s="4" t="s">
        <v>136</v>
      </c>
      <c r="B71" s="4" t="s">
        <v>236</v>
      </c>
      <c r="C71" s="4" t="s">
        <v>128</v>
      </c>
      <c r="D71" s="4" t="s">
        <v>13</v>
      </c>
      <c r="E71" s="4" t="s">
        <v>154</v>
      </c>
      <c r="F71" s="5">
        <v>44927</v>
      </c>
      <c r="G71" s="5">
        <v>45291</v>
      </c>
      <c r="H71" s="6">
        <v>812970</v>
      </c>
      <c r="I71" s="6">
        <v>812970</v>
      </c>
      <c r="J71" s="6">
        <f>Table1[[#This Row],[Funded Amount]]-Table1[[#This Row],[Requested Amount]]</f>
        <v>0</v>
      </c>
      <c r="K71" s="6" t="s">
        <v>114</v>
      </c>
      <c r="L71" s="6" t="s">
        <v>117</v>
      </c>
      <c r="M71" s="4" t="s">
        <v>302</v>
      </c>
      <c r="N71" s="4" t="str">
        <f t="shared" si="4"/>
        <v>Urban</v>
      </c>
      <c r="O71" s="12">
        <f t="shared" si="5"/>
        <v>2023</v>
      </c>
      <c r="P71" s="4" t="s">
        <v>4</v>
      </c>
      <c r="Q71" s="6" t="str">
        <f>IF(Table1[[#This Row],[Status]]="Completed","Completed","Not Completed")</f>
        <v>Not Completed</v>
      </c>
      <c r="R71" s="4"/>
      <c r="S71" s="4"/>
      <c r="T71" s="4"/>
      <c r="U71" s="4"/>
    </row>
    <row r="72" spans="1:21" x14ac:dyDescent="0.4">
      <c r="A72" s="4" t="s">
        <v>136</v>
      </c>
      <c r="B72" s="4" t="s">
        <v>236</v>
      </c>
      <c r="C72" s="4" t="s">
        <v>128</v>
      </c>
      <c r="D72" s="4" t="s">
        <v>13</v>
      </c>
      <c r="E72" s="4" t="s">
        <v>154</v>
      </c>
      <c r="F72" s="5">
        <v>45292</v>
      </c>
      <c r="G72" s="5">
        <v>45657</v>
      </c>
      <c r="H72" s="6">
        <v>1466557</v>
      </c>
      <c r="I72" s="6">
        <v>1466557</v>
      </c>
      <c r="J72" s="6">
        <f>Table1[[#This Row],[Funded Amount]]-Table1[[#This Row],[Requested Amount]]</f>
        <v>0</v>
      </c>
      <c r="K72" s="6" t="s">
        <v>114</v>
      </c>
      <c r="L72" s="6" t="s">
        <v>116</v>
      </c>
      <c r="M72" s="4" t="s">
        <v>302</v>
      </c>
      <c r="N72" s="4" t="str">
        <f t="shared" si="4"/>
        <v>Urban</v>
      </c>
      <c r="O72" s="12">
        <f t="shared" si="5"/>
        <v>2024</v>
      </c>
      <c r="P72" s="4" t="s">
        <v>5</v>
      </c>
      <c r="Q72" s="6" t="str">
        <f>IF(Table1[[#This Row],[Status]]="Completed","Completed","Not Completed")</f>
        <v>Not Completed</v>
      </c>
      <c r="R72" s="4"/>
      <c r="S72" s="4"/>
      <c r="T72" s="4"/>
      <c r="U72" s="4"/>
    </row>
    <row r="73" spans="1:21" x14ac:dyDescent="0.4">
      <c r="A73" s="4" t="s">
        <v>136</v>
      </c>
      <c r="B73" s="4" t="s">
        <v>236</v>
      </c>
      <c r="C73" s="4" t="s">
        <v>128</v>
      </c>
      <c r="D73" s="4" t="s">
        <v>13</v>
      </c>
      <c r="E73" s="4" t="s">
        <v>154</v>
      </c>
      <c r="F73" s="5">
        <v>44197</v>
      </c>
      <c r="G73" s="5">
        <v>44561</v>
      </c>
      <c r="H73" s="6">
        <v>579114</v>
      </c>
      <c r="I73" s="6">
        <v>579114</v>
      </c>
      <c r="J73" s="6">
        <f>Table1[[#This Row],[Funded Amount]]-Table1[[#This Row],[Requested Amount]]</f>
        <v>0</v>
      </c>
      <c r="K73" s="6" t="s">
        <v>114</v>
      </c>
      <c r="L73" s="6" t="s">
        <v>117</v>
      </c>
      <c r="M73" s="4" t="s">
        <v>302</v>
      </c>
      <c r="N73" s="4" t="str">
        <f t="shared" si="4"/>
        <v>Urban</v>
      </c>
      <c r="O73" s="12">
        <f t="shared" si="5"/>
        <v>2021</v>
      </c>
      <c r="P73" s="4" t="s">
        <v>5</v>
      </c>
      <c r="Q73" s="6" t="str">
        <f>IF(Table1[[#This Row],[Status]]="Completed","Completed","Not Completed")</f>
        <v>Not Completed</v>
      </c>
      <c r="R73" s="4"/>
      <c r="S73" s="4"/>
      <c r="T73" s="4"/>
      <c r="U73" s="4"/>
    </row>
    <row r="74" spans="1:21" x14ac:dyDescent="0.4">
      <c r="A74" s="4" t="s">
        <v>148</v>
      </c>
      <c r="B74" s="4" t="s">
        <v>237</v>
      </c>
      <c r="C74" s="4" t="s">
        <v>128</v>
      </c>
      <c r="D74" s="4" t="s">
        <v>11</v>
      </c>
      <c r="E74" s="4" t="s">
        <v>156</v>
      </c>
      <c r="F74" s="5">
        <v>44197</v>
      </c>
      <c r="G74" s="5">
        <v>44561</v>
      </c>
      <c r="H74" s="6">
        <v>363323</v>
      </c>
      <c r="I74" s="6">
        <v>363323</v>
      </c>
      <c r="J74" s="6">
        <f>Table1[[#This Row],[Funded Amount]]-Table1[[#This Row],[Requested Amount]]</f>
        <v>0</v>
      </c>
      <c r="K74" s="6" t="s">
        <v>113</v>
      </c>
      <c r="L74" s="6" t="s">
        <v>117</v>
      </c>
      <c r="M74" s="4" t="s">
        <v>303</v>
      </c>
      <c r="N74" s="4" t="str">
        <f t="shared" si="4"/>
        <v>Rural</v>
      </c>
      <c r="O74" s="12">
        <f t="shared" si="5"/>
        <v>2021</v>
      </c>
      <c r="P74" s="4" t="s">
        <v>3</v>
      </c>
      <c r="Q74" s="6" t="str">
        <f>IF(Table1[[#This Row],[Status]]="Completed","Completed","Not Completed")</f>
        <v>Completed</v>
      </c>
      <c r="R74" s="4"/>
      <c r="S74" s="4"/>
      <c r="T74" s="4"/>
      <c r="U74" s="4"/>
    </row>
    <row r="75" spans="1:21" x14ac:dyDescent="0.4">
      <c r="A75" s="4" t="s">
        <v>148</v>
      </c>
      <c r="B75" s="4" t="s">
        <v>237</v>
      </c>
      <c r="C75" s="4" t="s">
        <v>128</v>
      </c>
      <c r="D75" s="4" t="s">
        <v>11</v>
      </c>
      <c r="E75" s="4" t="s">
        <v>156</v>
      </c>
      <c r="F75" s="5">
        <v>44562</v>
      </c>
      <c r="G75" s="5">
        <v>44926</v>
      </c>
      <c r="H75" s="6">
        <v>1831495</v>
      </c>
      <c r="I75" s="6">
        <v>1831495</v>
      </c>
      <c r="J75" s="6">
        <f>Table1[[#This Row],[Funded Amount]]-Table1[[#This Row],[Requested Amount]]</f>
        <v>0</v>
      </c>
      <c r="K75" s="6" t="s">
        <v>113</v>
      </c>
      <c r="L75" s="6" t="s">
        <v>116</v>
      </c>
      <c r="M75" s="4" t="s">
        <v>303</v>
      </c>
      <c r="N75" s="4" t="str">
        <f t="shared" si="4"/>
        <v>Rural</v>
      </c>
      <c r="O75" s="12">
        <f t="shared" si="5"/>
        <v>2022</v>
      </c>
      <c r="P75" s="4" t="s">
        <v>4</v>
      </c>
      <c r="Q75" s="6" t="str">
        <f>IF(Table1[[#This Row],[Status]]="Completed","Completed","Not Completed")</f>
        <v>Not Completed</v>
      </c>
      <c r="R75" s="4"/>
      <c r="S75" s="4"/>
      <c r="T75" s="4"/>
      <c r="U75" s="4"/>
    </row>
    <row r="76" spans="1:21" x14ac:dyDescent="0.4">
      <c r="A76" s="4" t="s">
        <v>148</v>
      </c>
      <c r="B76" s="4" t="s">
        <v>237</v>
      </c>
      <c r="C76" s="4" t="s">
        <v>128</v>
      </c>
      <c r="D76" s="4" t="s">
        <v>11</v>
      </c>
      <c r="E76" s="4" t="s">
        <v>156</v>
      </c>
      <c r="F76" s="5">
        <v>44927</v>
      </c>
      <c r="G76" s="5">
        <v>45291</v>
      </c>
      <c r="H76" s="6">
        <v>404041</v>
      </c>
      <c r="I76" s="6">
        <v>404041</v>
      </c>
      <c r="J76" s="6">
        <f>Table1[[#This Row],[Funded Amount]]-Table1[[#This Row],[Requested Amount]]</f>
        <v>0</v>
      </c>
      <c r="K76" s="6" t="s">
        <v>113</v>
      </c>
      <c r="L76" s="6" t="s">
        <v>117</v>
      </c>
      <c r="M76" s="4" t="s">
        <v>303</v>
      </c>
      <c r="N76" s="4" t="str">
        <f t="shared" si="4"/>
        <v>Rural</v>
      </c>
      <c r="O76" s="12">
        <f t="shared" si="5"/>
        <v>2023</v>
      </c>
      <c r="P76" s="4" t="s">
        <v>5</v>
      </c>
      <c r="Q76" s="6" t="str">
        <f>IF(Table1[[#This Row],[Status]]="Completed","Completed","Not Completed")</f>
        <v>Not Completed</v>
      </c>
      <c r="R76" s="4"/>
      <c r="S76" s="4"/>
      <c r="T76" s="4"/>
      <c r="U76" s="4"/>
    </row>
    <row r="77" spans="1:21" x14ac:dyDescent="0.4">
      <c r="A77" s="4" t="s">
        <v>148</v>
      </c>
      <c r="B77" s="4" t="s">
        <v>237</v>
      </c>
      <c r="C77" s="4" t="s">
        <v>128</v>
      </c>
      <c r="D77" s="4" t="s">
        <v>11</v>
      </c>
      <c r="E77" s="4" t="s">
        <v>156</v>
      </c>
      <c r="F77" s="5">
        <v>45292</v>
      </c>
      <c r="G77" s="5">
        <v>45657</v>
      </c>
      <c r="H77" s="6">
        <v>959430</v>
      </c>
      <c r="I77" s="6">
        <v>959430</v>
      </c>
      <c r="J77" s="6">
        <f>Table1[[#This Row],[Funded Amount]]-Table1[[#This Row],[Requested Amount]]</f>
        <v>0</v>
      </c>
      <c r="K77" s="6" t="s">
        <v>113</v>
      </c>
      <c r="L77" s="6" t="s">
        <v>116</v>
      </c>
      <c r="M77" s="4" t="s">
        <v>303</v>
      </c>
      <c r="N77" s="4" t="str">
        <f t="shared" si="4"/>
        <v>Rural</v>
      </c>
      <c r="O77" s="12">
        <f t="shared" si="5"/>
        <v>2024</v>
      </c>
      <c r="P77" s="4" t="s">
        <v>3</v>
      </c>
      <c r="Q77" s="6" t="str">
        <f>IF(Table1[[#This Row],[Status]]="Completed","Completed","Not Completed")</f>
        <v>Completed</v>
      </c>
      <c r="R77" s="4"/>
      <c r="S77" s="4"/>
      <c r="T77" s="4"/>
      <c r="U77" s="4"/>
    </row>
    <row r="78" spans="1:21" x14ac:dyDescent="0.4">
      <c r="A78" s="4" t="s">
        <v>148</v>
      </c>
      <c r="B78" s="4" t="s">
        <v>238</v>
      </c>
      <c r="C78" s="4" t="s">
        <v>128</v>
      </c>
      <c r="D78" s="4" t="s">
        <v>11</v>
      </c>
      <c r="E78" s="4" t="s">
        <v>154</v>
      </c>
      <c r="F78" s="5">
        <v>44197</v>
      </c>
      <c r="G78" s="5">
        <v>44561</v>
      </c>
      <c r="H78" s="6">
        <v>434361</v>
      </c>
      <c r="I78" s="6">
        <v>434361</v>
      </c>
      <c r="J78" s="6">
        <f>Table1[[#This Row],[Funded Amount]]-Table1[[#This Row],[Requested Amount]]</f>
        <v>0</v>
      </c>
      <c r="K78" s="6" t="s">
        <v>113</v>
      </c>
      <c r="L78" s="6" t="s">
        <v>117</v>
      </c>
      <c r="M78" s="4" t="s">
        <v>303</v>
      </c>
      <c r="N78" s="4" t="str">
        <f t="shared" si="4"/>
        <v>Urban</v>
      </c>
      <c r="O78" s="12">
        <f t="shared" si="5"/>
        <v>2021</v>
      </c>
      <c r="P78" s="4" t="s">
        <v>4</v>
      </c>
      <c r="Q78" s="6" t="str">
        <f>IF(Table1[[#This Row],[Status]]="Completed","Completed","Not Completed")</f>
        <v>Not Completed</v>
      </c>
      <c r="R78" s="4"/>
      <c r="S78" s="4"/>
      <c r="T78" s="4"/>
      <c r="U78" s="4"/>
    </row>
    <row r="79" spans="1:21" x14ac:dyDescent="0.4">
      <c r="A79" s="4" t="s">
        <v>148</v>
      </c>
      <c r="B79" s="4" t="s">
        <v>238</v>
      </c>
      <c r="C79" s="4" t="s">
        <v>128</v>
      </c>
      <c r="D79" s="4" t="s">
        <v>11</v>
      </c>
      <c r="E79" s="4" t="s">
        <v>154</v>
      </c>
      <c r="F79" s="5">
        <v>44562</v>
      </c>
      <c r="G79" s="5">
        <v>44926</v>
      </c>
      <c r="H79" s="6">
        <v>780585</v>
      </c>
      <c r="I79" s="6">
        <v>780585</v>
      </c>
      <c r="J79" s="6">
        <f>Table1[[#This Row],[Funded Amount]]-Table1[[#This Row],[Requested Amount]]</f>
        <v>0</v>
      </c>
      <c r="K79" s="6" t="s">
        <v>113</v>
      </c>
      <c r="L79" s="6" t="s">
        <v>116</v>
      </c>
      <c r="M79" s="4" t="s">
        <v>303</v>
      </c>
      <c r="N79" s="4" t="str">
        <f t="shared" si="4"/>
        <v>Urban</v>
      </c>
      <c r="O79" s="12">
        <f t="shared" si="5"/>
        <v>2022</v>
      </c>
      <c r="P79" s="4" t="s">
        <v>5</v>
      </c>
      <c r="Q79" s="6" t="str">
        <f>IF(Table1[[#This Row],[Status]]="Completed","Completed","Not Completed")</f>
        <v>Not Completed</v>
      </c>
      <c r="R79" s="4"/>
      <c r="S79" s="4"/>
      <c r="T79" s="4"/>
      <c r="U79" s="4"/>
    </row>
    <row r="80" spans="1:21" x14ac:dyDescent="0.4">
      <c r="A80" s="4" t="s">
        <v>148</v>
      </c>
      <c r="B80" s="4" t="s">
        <v>238</v>
      </c>
      <c r="C80" s="4" t="s">
        <v>128</v>
      </c>
      <c r="D80" s="4" t="s">
        <v>11</v>
      </c>
      <c r="E80" s="4" t="s">
        <v>154</v>
      </c>
      <c r="F80" s="5">
        <v>44927</v>
      </c>
      <c r="G80" s="5">
        <v>45291</v>
      </c>
      <c r="H80" s="6">
        <v>1653560</v>
      </c>
      <c r="I80" s="6">
        <v>1653560</v>
      </c>
      <c r="J80" s="6">
        <f>Table1[[#This Row],[Funded Amount]]-Table1[[#This Row],[Requested Amount]]</f>
        <v>0</v>
      </c>
      <c r="K80" s="6" t="s">
        <v>113</v>
      </c>
      <c r="L80" s="6" t="s">
        <v>117</v>
      </c>
      <c r="M80" s="4" t="s">
        <v>303</v>
      </c>
      <c r="N80" s="4" t="str">
        <f t="shared" si="4"/>
        <v>Urban</v>
      </c>
      <c r="O80" s="12">
        <f t="shared" si="5"/>
        <v>2023</v>
      </c>
      <c r="P80" s="4" t="s">
        <v>3</v>
      </c>
      <c r="Q80" s="6" t="str">
        <f>IF(Table1[[#This Row],[Status]]="Completed","Completed","Not Completed")</f>
        <v>Completed</v>
      </c>
      <c r="R80" s="4"/>
      <c r="S80" s="4"/>
      <c r="T80" s="4"/>
      <c r="U80" s="4"/>
    </row>
    <row r="81" spans="1:21" x14ac:dyDescent="0.4">
      <c r="A81" s="4" t="s">
        <v>148</v>
      </c>
      <c r="B81" s="4" t="s">
        <v>238</v>
      </c>
      <c r="C81" s="4" t="s">
        <v>128</v>
      </c>
      <c r="D81" s="4" t="s">
        <v>11</v>
      </c>
      <c r="E81" s="4" t="s">
        <v>154</v>
      </c>
      <c r="F81" s="5">
        <v>45292</v>
      </c>
      <c r="G81" s="5">
        <v>45657</v>
      </c>
      <c r="H81" s="6">
        <v>1068228</v>
      </c>
      <c r="I81" s="6">
        <v>1068228</v>
      </c>
      <c r="J81" s="6">
        <f>Table1[[#This Row],[Funded Amount]]-Table1[[#This Row],[Requested Amount]]</f>
        <v>0</v>
      </c>
      <c r="K81" s="6" t="s">
        <v>113</v>
      </c>
      <c r="L81" s="6" t="s">
        <v>116</v>
      </c>
      <c r="M81" s="4" t="s">
        <v>303</v>
      </c>
      <c r="N81" s="4" t="str">
        <f t="shared" si="4"/>
        <v>Urban</v>
      </c>
      <c r="O81" s="12">
        <f t="shared" si="5"/>
        <v>2024</v>
      </c>
      <c r="P81" s="4" t="s">
        <v>4</v>
      </c>
      <c r="Q81" s="6" t="str">
        <f>IF(Table1[[#This Row],[Status]]="Completed","Completed","Not Completed")</f>
        <v>Not Completed</v>
      </c>
      <c r="R81" s="4"/>
      <c r="S81" s="4"/>
      <c r="T81" s="4"/>
      <c r="U81" s="4"/>
    </row>
    <row r="82" spans="1:21" x14ac:dyDescent="0.4">
      <c r="A82" s="4" t="s">
        <v>148</v>
      </c>
      <c r="B82" s="4" t="s">
        <v>239</v>
      </c>
      <c r="C82" s="4" t="s">
        <v>128</v>
      </c>
      <c r="D82" s="4" t="s">
        <v>11</v>
      </c>
      <c r="E82" s="4" t="s">
        <v>154</v>
      </c>
      <c r="F82" s="5">
        <v>44197</v>
      </c>
      <c r="G82" s="5">
        <v>44561</v>
      </c>
      <c r="H82" s="6">
        <v>506174</v>
      </c>
      <c r="I82" s="6">
        <v>506174</v>
      </c>
      <c r="J82" s="6">
        <f>Table1[[#This Row],[Funded Amount]]-Table1[[#This Row],[Requested Amount]]</f>
        <v>0</v>
      </c>
      <c r="K82" s="6" t="s">
        <v>114</v>
      </c>
      <c r="L82" s="6" t="s">
        <v>117</v>
      </c>
      <c r="M82" s="4" t="s">
        <v>303</v>
      </c>
      <c r="N82" s="4" t="str">
        <f t="shared" si="4"/>
        <v>Urban</v>
      </c>
      <c r="O82" s="12">
        <f t="shared" si="5"/>
        <v>2021</v>
      </c>
      <c r="P82" s="4" t="s">
        <v>5</v>
      </c>
      <c r="Q82" s="6" t="str">
        <f>IF(Table1[[#This Row],[Status]]="Completed","Completed","Not Completed")</f>
        <v>Not Completed</v>
      </c>
      <c r="R82" s="4"/>
      <c r="S82" s="4"/>
      <c r="T82" s="4"/>
      <c r="U82" s="4"/>
    </row>
    <row r="83" spans="1:21" x14ac:dyDescent="0.4">
      <c r="A83" s="4" t="s">
        <v>148</v>
      </c>
      <c r="B83" s="4" t="s">
        <v>239</v>
      </c>
      <c r="C83" s="4" t="s">
        <v>128</v>
      </c>
      <c r="D83" s="4" t="s">
        <v>11</v>
      </c>
      <c r="E83" s="4" t="s">
        <v>154</v>
      </c>
      <c r="F83" s="5">
        <v>44562</v>
      </c>
      <c r="G83" s="5">
        <v>44926</v>
      </c>
      <c r="H83" s="6">
        <v>619800</v>
      </c>
      <c r="I83" s="6">
        <v>619800</v>
      </c>
      <c r="J83" s="6">
        <f>Table1[[#This Row],[Funded Amount]]-Table1[[#This Row],[Requested Amount]]</f>
        <v>0</v>
      </c>
      <c r="K83" s="6" t="s">
        <v>114</v>
      </c>
      <c r="L83" s="6" t="s">
        <v>116</v>
      </c>
      <c r="M83" s="4" t="s">
        <v>303</v>
      </c>
      <c r="N83" s="4" t="str">
        <f t="shared" si="4"/>
        <v>Urban</v>
      </c>
      <c r="O83" s="12">
        <f t="shared" si="5"/>
        <v>2022</v>
      </c>
      <c r="P83" s="4" t="s">
        <v>3</v>
      </c>
      <c r="Q83" s="6" t="str">
        <f>IF(Table1[[#This Row],[Status]]="Completed","Completed","Not Completed")</f>
        <v>Completed</v>
      </c>
      <c r="R83" s="4"/>
      <c r="S83" s="4"/>
      <c r="T83" s="4"/>
      <c r="U83" s="4"/>
    </row>
    <row r="84" spans="1:21" x14ac:dyDescent="0.4">
      <c r="A84" s="4" t="s">
        <v>148</v>
      </c>
      <c r="B84" s="4" t="s">
        <v>239</v>
      </c>
      <c r="C84" s="4" t="s">
        <v>128</v>
      </c>
      <c r="D84" s="4" t="s">
        <v>11</v>
      </c>
      <c r="E84" s="4" t="s">
        <v>154</v>
      </c>
      <c r="F84" s="5">
        <v>44927</v>
      </c>
      <c r="G84" s="5">
        <v>45291</v>
      </c>
      <c r="H84" s="6">
        <v>668687</v>
      </c>
      <c r="I84" s="6">
        <v>668687</v>
      </c>
      <c r="J84" s="6">
        <f>Table1[[#This Row],[Funded Amount]]-Table1[[#This Row],[Requested Amount]]</f>
        <v>0</v>
      </c>
      <c r="K84" s="6" t="s">
        <v>114</v>
      </c>
      <c r="L84" s="6" t="s">
        <v>117</v>
      </c>
      <c r="M84" s="4" t="s">
        <v>303</v>
      </c>
      <c r="N84" s="4" t="str">
        <f t="shared" si="4"/>
        <v>Urban</v>
      </c>
      <c r="O84" s="12">
        <f t="shared" si="5"/>
        <v>2023</v>
      </c>
      <c r="P84" s="4" t="s">
        <v>4</v>
      </c>
      <c r="Q84" s="6" t="str">
        <f>IF(Table1[[#This Row],[Status]]="Completed","Completed","Not Completed")</f>
        <v>Not Completed</v>
      </c>
      <c r="R84" s="4"/>
      <c r="S84" s="4"/>
      <c r="T84" s="4"/>
      <c r="U84" s="4"/>
    </row>
    <row r="85" spans="1:21" x14ac:dyDescent="0.4">
      <c r="A85" s="4" t="s">
        <v>148</v>
      </c>
      <c r="B85" s="4" t="s">
        <v>239</v>
      </c>
      <c r="C85" s="4" t="s">
        <v>128</v>
      </c>
      <c r="D85" s="4" t="s">
        <v>11</v>
      </c>
      <c r="E85" s="4" t="s">
        <v>154</v>
      </c>
      <c r="F85" s="5">
        <v>45292</v>
      </c>
      <c r="G85" s="5">
        <v>45657</v>
      </c>
      <c r="H85" s="6">
        <v>871706</v>
      </c>
      <c r="I85" s="6">
        <v>871706</v>
      </c>
      <c r="J85" s="6">
        <f>Table1[[#This Row],[Funded Amount]]-Table1[[#This Row],[Requested Amount]]</f>
        <v>0</v>
      </c>
      <c r="K85" s="6" t="s">
        <v>114</v>
      </c>
      <c r="L85" s="6" t="s">
        <v>116</v>
      </c>
      <c r="M85" s="4" t="s">
        <v>303</v>
      </c>
      <c r="N85" s="4" t="str">
        <f t="shared" si="4"/>
        <v>Urban</v>
      </c>
      <c r="O85" s="12">
        <f t="shared" si="5"/>
        <v>2024</v>
      </c>
      <c r="P85" s="4" t="s">
        <v>5</v>
      </c>
      <c r="Q85" s="6" t="str">
        <f>IF(Table1[[#This Row],[Status]]="Completed","Completed","Not Completed")</f>
        <v>Not Completed</v>
      </c>
      <c r="R85" s="4"/>
      <c r="S85" s="4"/>
      <c r="T85" s="4"/>
      <c r="U85" s="4"/>
    </row>
    <row r="86" spans="1:21" x14ac:dyDescent="0.4">
      <c r="A86" s="4" t="s">
        <v>148</v>
      </c>
      <c r="B86" s="4" t="s">
        <v>240</v>
      </c>
      <c r="C86" s="4" t="s">
        <v>128</v>
      </c>
      <c r="D86" s="4" t="s">
        <v>11</v>
      </c>
      <c r="E86" s="4" t="s">
        <v>154</v>
      </c>
      <c r="F86" s="5">
        <v>44197</v>
      </c>
      <c r="G86" s="5">
        <v>44561</v>
      </c>
      <c r="H86" s="6">
        <v>1127225</v>
      </c>
      <c r="I86" s="6">
        <v>1127225</v>
      </c>
      <c r="J86" s="6">
        <f>Table1[[#This Row],[Funded Amount]]-Table1[[#This Row],[Requested Amount]]</f>
        <v>0</v>
      </c>
      <c r="K86" s="6" t="s">
        <v>113</v>
      </c>
      <c r="L86" s="6" t="s">
        <v>117</v>
      </c>
      <c r="M86" s="4" t="s">
        <v>303</v>
      </c>
      <c r="N86" s="4" t="str">
        <f t="shared" si="4"/>
        <v>Urban</v>
      </c>
      <c r="O86" s="12">
        <f t="shared" si="5"/>
        <v>2021</v>
      </c>
      <c r="P86" s="4" t="s">
        <v>3</v>
      </c>
      <c r="Q86" s="6" t="str">
        <f>IF(Table1[[#This Row],[Status]]="Completed","Completed","Not Completed")</f>
        <v>Completed</v>
      </c>
      <c r="R86" s="4"/>
      <c r="S86" s="4"/>
      <c r="T86" s="4"/>
      <c r="U86" s="4"/>
    </row>
    <row r="87" spans="1:21" x14ac:dyDescent="0.4">
      <c r="A87" s="4" t="s">
        <v>148</v>
      </c>
      <c r="B87" s="4" t="s">
        <v>240</v>
      </c>
      <c r="C87" s="4" t="s">
        <v>128</v>
      </c>
      <c r="D87" s="4" t="s">
        <v>11</v>
      </c>
      <c r="E87" s="4" t="s">
        <v>154</v>
      </c>
      <c r="F87" s="5">
        <v>44562</v>
      </c>
      <c r="G87" s="5">
        <v>44926</v>
      </c>
      <c r="H87" s="6">
        <v>1143536</v>
      </c>
      <c r="I87" s="6">
        <v>1143536</v>
      </c>
      <c r="J87" s="6">
        <f>Table1[[#This Row],[Funded Amount]]-Table1[[#This Row],[Requested Amount]]</f>
        <v>0</v>
      </c>
      <c r="K87" s="6" t="s">
        <v>113</v>
      </c>
      <c r="L87" s="6" t="s">
        <v>116</v>
      </c>
      <c r="M87" s="4" t="s">
        <v>303</v>
      </c>
      <c r="N87" s="4" t="str">
        <f t="shared" si="4"/>
        <v>Urban</v>
      </c>
      <c r="O87" s="12">
        <f t="shared" si="5"/>
        <v>2022</v>
      </c>
      <c r="P87" s="4" t="s">
        <v>4</v>
      </c>
      <c r="Q87" s="6" t="str">
        <f>IF(Table1[[#This Row],[Status]]="Completed","Completed","Not Completed")</f>
        <v>Not Completed</v>
      </c>
      <c r="R87" s="4"/>
      <c r="S87" s="4"/>
      <c r="T87" s="4"/>
      <c r="U87" s="4"/>
    </row>
    <row r="88" spans="1:21" x14ac:dyDescent="0.4">
      <c r="A88" s="4" t="s">
        <v>148</v>
      </c>
      <c r="B88" s="4" t="s">
        <v>240</v>
      </c>
      <c r="C88" s="4" t="s">
        <v>128</v>
      </c>
      <c r="D88" s="4" t="s">
        <v>11</v>
      </c>
      <c r="E88" s="4" t="s">
        <v>154</v>
      </c>
      <c r="F88" s="5">
        <v>44927</v>
      </c>
      <c r="G88" s="5">
        <v>45291</v>
      </c>
      <c r="H88" s="6">
        <v>908592</v>
      </c>
      <c r="I88" s="6">
        <v>908592</v>
      </c>
      <c r="J88" s="6">
        <f>Table1[[#This Row],[Funded Amount]]-Table1[[#This Row],[Requested Amount]]</f>
        <v>0</v>
      </c>
      <c r="K88" s="6" t="s">
        <v>113</v>
      </c>
      <c r="L88" s="6" t="s">
        <v>117</v>
      </c>
      <c r="M88" s="4" t="s">
        <v>303</v>
      </c>
      <c r="N88" s="4" t="str">
        <f t="shared" si="4"/>
        <v>Urban</v>
      </c>
      <c r="O88" s="12">
        <f t="shared" si="5"/>
        <v>2023</v>
      </c>
      <c r="P88" s="4" t="s">
        <v>5</v>
      </c>
      <c r="Q88" s="6" t="str">
        <f>IF(Table1[[#This Row],[Status]]="Completed","Completed","Not Completed")</f>
        <v>Not Completed</v>
      </c>
      <c r="R88" s="4"/>
      <c r="S88" s="4"/>
      <c r="T88" s="4"/>
      <c r="U88" s="4"/>
    </row>
    <row r="89" spans="1:21" x14ac:dyDescent="0.4">
      <c r="A89" s="4" t="s">
        <v>148</v>
      </c>
      <c r="B89" s="4" t="s">
        <v>240</v>
      </c>
      <c r="C89" s="4" t="s">
        <v>128</v>
      </c>
      <c r="D89" s="4" t="s">
        <v>11</v>
      </c>
      <c r="E89" s="4" t="s">
        <v>154</v>
      </c>
      <c r="F89" s="5">
        <v>45292</v>
      </c>
      <c r="G89" s="5">
        <v>45657</v>
      </c>
      <c r="H89" s="6">
        <v>879094</v>
      </c>
      <c r="I89" s="6">
        <v>879094</v>
      </c>
      <c r="J89" s="6">
        <f>Table1[[#This Row],[Funded Amount]]-Table1[[#This Row],[Requested Amount]]</f>
        <v>0</v>
      </c>
      <c r="K89" s="6" t="s">
        <v>113</v>
      </c>
      <c r="L89" s="6" t="s">
        <v>116</v>
      </c>
      <c r="M89" s="4" t="s">
        <v>303</v>
      </c>
      <c r="N89" s="4" t="str">
        <f t="shared" si="4"/>
        <v>Urban</v>
      </c>
      <c r="O89" s="12">
        <f t="shared" si="5"/>
        <v>2024</v>
      </c>
      <c r="P89" s="4" t="s">
        <v>3</v>
      </c>
      <c r="Q89" s="6" t="str">
        <f>IF(Table1[[#This Row],[Status]]="Completed","Completed","Not Completed")</f>
        <v>Completed</v>
      </c>
      <c r="R89" s="4"/>
      <c r="S89" s="4"/>
      <c r="T89" s="4"/>
      <c r="U89" s="4"/>
    </row>
    <row r="90" spans="1:21" x14ac:dyDescent="0.4">
      <c r="A90" s="4" t="s">
        <v>229</v>
      </c>
      <c r="B90" s="4" t="s">
        <v>241</v>
      </c>
      <c r="C90" s="4" t="s">
        <v>119</v>
      </c>
      <c r="D90" s="4" t="s">
        <v>10</v>
      </c>
      <c r="E90" s="4" t="s">
        <v>155</v>
      </c>
      <c r="F90" s="5">
        <v>44197</v>
      </c>
      <c r="G90" s="5">
        <v>44561</v>
      </c>
      <c r="H90" s="6">
        <v>1242557</v>
      </c>
      <c r="I90" s="6">
        <v>1242557</v>
      </c>
      <c r="J90" s="6">
        <f>Table1[[#This Row],[Funded Amount]]-Table1[[#This Row],[Requested Amount]]</f>
        <v>0</v>
      </c>
      <c r="K90" s="6" t="s">
        <v>113</v>
      </c>
      <c r="L90" s="6" t="s">
        <v>117</v>
      </c>
      <c r="M90" s="4" t="s">
        <v>303</v>
      </c>
      <c r="N90" s="4" t="str">
        <f t="shared" si="4"/>
        <v>Rural</v>
      </c>
      <c r="O90" s="12">
        <f t="shared" si="5"/>
        <v>2021</v>
      </c>
      <c r="P90" s="4" t="s">
        <v>4</v>
      </c>
      <c r="Q90" s="6" t="str">
        <f>IF(Table1[[#This Row],[Status]]="Completed","Completed","Not Completed")</f>
        <v>Not Completed</v>
      </c>
      <c r="R90" s="4"/>
      <c r="S90" s="4"/>
      <c r="T90" s="4"/>
      <c r="U90" s="4"/>
    </row>
    <row r="91" spans="1:21" x14ac:dyDescent="0.4">
      <c r="A91" s="4" t="s">
        <v>229</v>
      </c>
      <c r="B91" s="4" t="s">
        <v>241</v>
      </c>
      <c r="C91" s="4" t="s">
        <v>119</v>
      </c>
      <c r="D91" s="4" t="s">
        <v>10</v>
      </c>
      <c r="E91" s="4" t="s">
        <v>155</v>
      </c>
      <c r="F91" s="5">
        <v>44562</v>
      </c>
      <c r="G91" s="5">
        <v>44926</v>
      </c>
      <c r="H91" s="6">
        <v>1626314</v>
      </c>
      <c r="I91" s="6">
        <v>1626314</v>
      </c>
      <c r="J91" s="6">
        <f>Table1[[#This Row],[Funded Amount]]-Table1[[#This Row],[Requested Amount]]</f>
        <v>0</v>
      </c>
      <c r="K91" s="6" t="s">
        <v>113</v>
      </c>
      <c r="L91" s="6" t="s">
        <v>116</v>
      </c>
      <c r="M91" s="4" t="s">
        <v>303</v>
      </c>
      <c r="N91" s="4" t="str">
        <f t="shared" si="4"/>
        <v>Rural</v>
      </c>
      <c r="O91" s="12">
        <f t="shared" si="5"/>
        <v>2022</v>
      </c>
      <c r="P91" s="4" t="s">
        <v>5</v>
      </c>
      <c r="Q91" s="6" t="str">
        <f>IF(Table1[[#This Row],[Status]]="Completed","Completed","Not Completed")</f>
        <v>Not Completed</v>
      </c>
      <c r="R91" s="4"/>
      <c r="S91" s="4"/>
      <c r="T91" s="4"/>
      <c r="U91" s="4"/>
    </row>
    <row r="92" spans="1:21" x14ac:dyDescent="0.4">
      <c r="A92" s="4" t="s">
        <v>229</v>
      </c>
      <c r="B92" s="4" t="s">
        <v>241</v>
      </c>
      <c r="C92" s="4" t="s">
        <v>119</v>
      </c>
      <c r="D92" s="4" t="s">
        <v>10</v>
      </c>
      <c r="E92" s="4" t="s">
        <v>155</v>
      </c>
      <c r="F92" s="5">
        <v>44927</v>
      </c>
      <c r="G92" s="5">
        <v>45291</v>
      </c>
      <c r="H92" s="6">
        <v>805265</v>
      </c>
      <c r="I92" s="6">
        <v>805265</v>
      </c>
      <c r="J92" s="6">
        <f>Table1[[#This Row],[Funded Amount]]-Table1[[#This Row],[Requested Amount]]</f>
        <v>0</v>
      </c>
      <c r="K92" s="6" t="s">
        <v>113</v>
      </c>
      <c r="L92" s="6" t="s">
        <v>116</v>
      </c>
      <c r="M92" s="4" t="s">
        <v>303</v>
      </c>
      <c r="N92" s="4" t="str">
        <f t="shared" si="4"/>
        <v>Rural</v>
      </c>
      <c r="O92" s="12">
        <f t="shared" si="5"/>
        <v>2023</v>
      </c>
      <c r="P92" s="4" t="s">
        <v>3</v>
      </c>
      <c r="Q92" s="6" t="str">
        <f>IF(Table1[[#This Row],[Status]]="Completed","Completed","Not Completed")</f>
        <v>Completed</v>
      </c>
      <c r="R92" s="4"/>
      <c r="S92" s="4"/>
      <c r="T92" s="4"/>
      <c r="U92" s="4"/>
    </row>
    <row r="93" spans="1:21" x14ac:dyDescent="0.4">
      <c r="A93" s="4" t="s">
        <v>229</v>
      </c>
      <c r="B93" s="4" t="s">
        <v>241</v>
      </c>
      <c r="C93" s="4" t="s">
        <v>119</v>
      </c>
      <c r="D93" s="4" t="s">
        <v>10</v>
      </c>
      <c r="E93" s="4" t="s">
        <v>155</v>
      </c>
      <c r="F93" s="5">
        <v>45292</v>
      </c>
      <c r="G93" s="5">
        <v>45657</v>
      </c>
      <c r="H93" s="6">
        <v>1888673</v>
      </c>
      <c r="I93" s="6">
        <v>1888673</v>
      </c>
      <c r="J93" s="6">
        <f>Table1[[#This Row],[Funded Amount]]-Table1[[#This Row],[Requested Amount]]</f>
        <v>0</v>
      </c>
      <c r="K93" s="6" t="s">
        <v>113</v>
      </c>
      <c r="L93" s="6" t="s">
        <v>116</v>
      </c>
      <c r="M93" s="4" t="s">
        <v>303</v>
      </c>
      <c r="N93" s="4" t="str">
        <f t="shared" si="4"/>
        <v>Rural</v>
      </c>
      <c r="O93" s="12">
        <f t="shared" si="5"/>
        <v>2024</v>
      </c>
      <c r="P93" s="4" t="s">
        <v>4</v>
      </c>
      <c r="Q93" s="6" t="str">
        <f>IF(Table1[[#This Row],[Status]]="Completed","Completed","Not Completed")</f>
        <v>Not Completed</v>
      </c>
      <c r="R93" s="4"/>
      <c r="S93" s="4"/>
      <c r="T93" s="4"/>
      <c r="U93" s="4"/>
    </row>
    <row r="94" spans="1:21" x14ac:dyDescent="0.4">
      <c r="A94" s="4" t="s">
        <v>229</v>
      </c>
      <c r="B94" s="4" t="s">
        <v>243</v>
      </c>
      <c r="C94" s="4" t="s">
        <v>119</v>
      </c>
      <c r="D94" s="4" t="s">
        <v>46</v>
      </c>
      <c r="E94" s="4" t="s">
        <v>158</v>
      </c>
      <c r="F94" s="5">
        <v>44197</v>
      </c>
      <c r="G94" s="5">
        <v>44561</v>
      </c>
      <c r="H94" s="6">
        <v>1000000</v>
      </c>
      <c r="I94" s="6">
        <v>1000000</v>
      </c>
      <c r="J94" s="6">
        <f>Table1[[#This Row],[Funded Amount]]-Table1[[#This Row],[Requested Amount]]</f>
        <v>0</v>
      </c>
      <c r="K94" s="6" t="s">
        <v>113</v>
      </c>
      <c r="L94" s="6" t="s">
        <v>117</v>
      </c>
      <c r="M94" s="4" t="s">
        <v>303</v>
      </c>
      <c r="N94" s="4" t="str">
        <f t="shared" si="4"/>
        <v>Suburban</v>
      </c>
      <c r="O94" s="12">
        <f t="shared" si="5"/>
        <v>2021</v>
      </c>
      <c r="P94" s="4" t="s">
        <v>3</v>
      </c>
      <c r="Q94" s="6" t="str">
        <f>IF(Table1[[#This Row],[Status]]="Completed","Completed","Not Completed")</f>
        <v>Completed</v>
      </c>
      <c r="R94" s="4"/>
      <c r="S94" s="4"/>
      <c r="T94" s="4"/>
      <c r="U94" s="4"/>
    </row>
    <row r="95" spans="1:21" x14ac:dyDescent="0.4">
      <c r="A95" s="4" t="s">
        <v>229</v>
      </c>
      <c r="B95" s="4" t="s">
        <v>243</v>
      </c>
      <c r="C95" s="4" t="s">
        <v>119</v>
      </c>
      <c r="D95" s="4" t="s">
        <v>46</v>
      </c>
      <c r="E95" s="4" t="s">
        <v>158</v>
      </c>
      <c r="F95" s="5">
        <v>44562</v>
      </c>
      <c r="G95" s="5">
        <v>44926</v>
      </c>
      <c r="H95" s="6">
        <v>1000000</v>
      </c>
      <c r="I95" s="6">
        <v>1000000</v>
      </c>
      <c r="J95" s="6">
        <f>Table1[[#This Row],[Funded Amount]]-Table1[[#This Row],[Requested Amount]]</f>
        <v>0</v>
      </c>
      <c r="K95" s="6" t="s">
        <v>113</v>
      </c>
      <c r="L95" s="6" t="s">
        <v>116</v>
      </c>
      <c r="M95" s="4" t="s">
        <v>303</v>
      </c>
      <c r="N95" s="4" t="str">
        <f t="shared" si="4"/>
        <v>Suburban</v>
      </c>
      <c r="O95" s="12">
        <f t="shared" si="5"/>
        <v>2022</v>
      </c>
      <c r="P95" s="4" t="s">
        <v>4</v>
      </c>
      <c r="Q95" s="6" t="str">
        <f>IF(Table1[[#This Row],[Status]]="Completed","Completed","Not Completed")</f>
        <v>Not Completed</v>
      </c>
      <c r="R95" s="4"/>
      <c r="S95" s="4"/>
      <c r="T95" s="4"/>
      <c r="U95" s="4"/>
    </row>
    <row r="96" spans="1:21" x14ac:dyDescent="0.4">
      <c r="A96" s="4" t="s">
        <v>229</v>
      </c>
      <c r="B96" s="4" t="s">
        <v>243</v>
      </c>
      <c r="C96" s="4" t="s">
        <v>119</v>
      </c>
      <c r="D96" s="4" t="s">
        <v>46</v>
      </c>
      <c r="E96" s="4" t="s">
        <v>158</v>
      </c>
      <c r="F96" s="5">
        <v>44927</v>
      </c>
      <c r="G96" s="5">
        <v>45291</v>
      </c>
      <c r="H96" s="6">
        <v>1000000</v>
      </c>
      <c r="I96" s="6">
        <v>1000000</v>
      </c>
      <c r="J96" s="6">
        <f>Table1[[#This Row],[Funded Amount]]-Table1[[#This Row],[Requested Amount]]</f>
        <v>0</v>
      </c>
      <c r="K96" s="6" t="s">
        <v>113</v>
      </c>
      <c r="L96" s="6" t="s">
        <v>116</v>
      </c>
      <c r="M96" s="4" t="s">
        <v>303</v>
      </c>
      <c r="N96" s="4" t="str">
        <f t="shared" si="4"/>
        <v>Suburban</v>
      </c>
      <c r="O96" s="12">
        <f t="shared" si="5"/>
        <v>2023</v>
      </c>
      <c r="P96" s="4" t="s">
        <v>5</v>
      </c>
      <c r="Q96" s="6" t="str">
        <f>IF(Table1[[#This Row],[Status]]="Completed","Completed","Not Completed")</f>
        <v>Not Completed</v>
      </c>
      <c r="R96" s="4"/>
      <c r="S96" s="4"/>
      <c r="T96" s="4"/>
      <c r="U96" s="4"/>
    </row>
    <row r="97" spans="1:21" x14ac:dyDescent="0.4">
      <c r="A97" s="4" t="s">
        <v>229</v>
      </c>
      <c r="B97" s="4" t="s">
        <v>243</v>
      </c>
      <c r="C97" s="4" t="s">
        <v>119</v>
      </c>
      <c r="D97" s="4" t="s">
        <v>46</v>
      </c>
      <c r="E97" s="4" t="s">
        <v>158</v>
      </c>
      <c r="F97" s="5">
        <v>45292</v>
      </c>
      <c r="G97" s="5">
        <v>45657</v>
      </c>
      <c r="H97" s="6">
        <v>1000000</v>
      </c>
      <c r="I97" s="6">
        <v>1000000</v>
      </c>
      <c r="J97" s="6">
        <f>Table1[[#This Row],[Funded Amount]]-Table1[[#This Row],[Requested Amount]]</f>
        <v>0</v>
      </c>
      <c r="K97" s="6" t="s">
        <v>113</v>
      </c>
      <c r="L97" s="6" t="s">
        <v>116</v>
      </c>
      <c r="M97" s="4" t="s">
        <v>303</v>
      </c>
      <c r="N97" s="4" t="str">
        <f t="shared" si="4"/>
        <v>Suburban</v>
      </c>
      <c r="O97" s="12">
        <f t="shared" si="5"/>
        <v>2024</v>
      </c>
      <c r="P97" s="4" t="s">
        <v>3</v>
      </c>
      <c r="Q97" s="6" t="str">
        <f>IF(Table1[[#This Row],[Status]]="Completed","Completed","Not Completed")</f>
        <v>Completed</v>
      </c>
      <c r="R97" s="4"/>
      <c r="S97" s="4"/>
      <c r="T97" s="4"/>
      <c r="U97" s="4"/>
    </row>
    <row r="98" spans="1:21" x14ac:dyDescent="0.4">
      <c r="A98" s="4" t="s">
        <v>229</v>
      </c>
      <c r="B98" s="4" t="s">
        <v>242</v>
      </c>
      <c r="C98" s="4" t="s">
        <v>119</v>
      </c>
      <c r="D98" s="4" t="s">
        <v>10</v>
      </c>
      <c r="E98" s="4" t="s">
        <v>157</v>
      </c>
      <c r="F98" s="5">
        <v>44197</v>
      </c>
      <c r="G98" s="5">
        <v>44561</v>
      </c>
      <c r="H98" s="6">
        <v>500000</v>
      </c>
      <c r="I98" s="6">
        <v>400000</v>
      </c>
      <c r="J98" s="6">
        <f>Table1[[#This Row],[Funded Amount]]-Table1[[#This Row],[Requested Amount]]</f>
        <v>-100000</v>
      </c>
      <c r="K98" s="6" t="s">
        <v>114</v>
      </c>
      <c r="L98" s="6" t="s">
        <v>117</v>
      </c>
      <c r="M98" s="4" t="s">
        <v>303</v>
      </c>
      <c r="N98" s="4" t="str">
        <f t="shared" si="4"/>
        <v>Urban</v>
      </c>
      <c r="O98" s="12">
        <f t="shared" si="5"/>
        <v>2021</v>
      </c>
      <c r="P98" s="4" t="s">
        <v>5</v>
      </c>
      <c r="Q98" s="6" t="str">
        <f>IF(Table1[[#This Row],[Status]]="Completed","Completed","Not Completed")</f>
        <v>Not Completed</v>
      </c>
      <c r="R98" s="4"/>
      <c r="S98" s="4"/>
      <c r="T98" s="4"/>
      <c r="U98" s="4"/>
    </row>
    <row r="99" spans="1:21" x14ac:dyDescent="0.4">
      <c r="A99" s="4" t="s">
        <v>229</v>
      </c>
      <c r="B99" s="4" t="s">
        <v>242</v>
      </c>
      <c r="C99" s="4" t="s">
        <v>119</v>
      </c>
      <c r="D99" s="4" t="s">
        <v>10</v>
      </c>
      <c r="E99" s="4" t="s">
        <v>157</v>
      </c>
      <c r="F99" s="5">
        <v>44562</v>
      </c>
      <c r="G99" s="5">
        <v>44926</v>
      </c>
      <c r="H99" s="6">
        <v>550000</v>
      </c>
      <c r="I99" s="6">
        <v>500000</v>
      </c>
      <c r="J99" s="6">
        <f>Table1[[#This Row],[Funded Amount]]-Table1[[#This Row],[Requested Amount]]</f>
        <v>-50000</v>
      </c>
      <c r="K99" s="6" t="s">
        <v>114</v>
      </c>
      <c r="L99" s="6" t="s">
        <v>116</v>
      </c>
      <c r="M99" s="4" t="s">
        <v>303</v>
      </c>
      <c r="N99" s="4" t="str">
        <f t="shared" si="4"/>
        <v>Urban</v>
      </c>
      <c r="O99" s="12">
        <f t="shared" si="5"/>
        <v>2022</v>
      </c>
      <c r="P99" s="4" t="s">
        <v>3</v>
      </c>
      <c r="Q99" s="6" t="str">
        <f>IF(Table1[[#This Row],[Status]]="Completed","Completed","Not Completed")</f>
        <v>Completed</v>
      </c>
      <c r="R99" s="4"/>
      <c r="S99" s="4"/>
      <c r="T99" s="4"/>
      <c r="U99" s="4"/>
    </row>
    <row r="100" spans="1:21" x14ac:dyDescent="0.4">
      <c r="A100" s="4" t="s">
        <v>229</v>
      </c>
      <c r="B100" s="4" t="s">
        <v>242</v>
      </c>
      <c r="C100" s="4" t="s">
        <v>119</v>
      </c>
      <c r="D100" s="4" t="s">
        <v>10</v>
      </c>
      <c r="E100" s="4" t="s">
        <v>157</v>
      </c>
      <c r="F100" s="5">
        <v>44927</v>
      </c>
      <c r="G100" s="5">
        <v>45291</v>
      </c>
      <c r="H100" s="6">
        <v>550000</v>
      </c>
      <c r="I100" s="6">
        <v>500000</v>
      </c>
      <c r="J100" s="6">
        <f>Table1[[#This Row],[Funded Amount]]-Table1[[#This Row],[Requested Amount]]</f>
        <v>-50000</v>
      </c>
      <c r="K100" s="6" t="s">
        <v>114</v>
      </c>
      <c r="L100" s="6" t="s">
        <v>116</v>
      </c>
      <c r="M100" s="4" t="s">
        <v>303</v>
      </c>
      <c r="N100" s="4" t="str">
        <f t="shared" si="4"/>
        <v>Urban</v>
      </c>
      <c r="O100" s="12">
        <f t="shared" si="5"/>
        <v>2023</v>
      </c>
      <c r="P100" s="4" t="s">
        <v>4</v>
      </c>
      <c r="Q100" s="6" t="str">
        <f>IF(Table1[[#This Row],[Status]]="Completed","Completed","Not Completed")</f>
        <v>Not Completed</v>
      </c>
      <c r="R100" s="4"/>
      <c r="S100" s="4"/>
      <c r="T100" s="4"/>
      <c r="U100" s="4"/>
    </row>
    <row r="101" spans="1:21" x14ac:dyDescent="0.4">
      <c r="A101" s="4" t="s">
        <v>229</v>
      </c>
      <c r="B101" s="4" t="s">
        <v>242</v>
      </c>
      <c r="C101" s="4" t="s">
        <v>119</v>
      </c>
      <c r="D101" s="4" t="s">
        <v>10</v>
      </c>
      <c r="E101" s="4" t="s">
        <v>157</v>
      </c>
      <c r="F101" s="5">
        <v>45292</v>
      </c>
      <c r="G101" s="5">
        <v>45657</v>
      </c>
      <c r="H101" s="6">
        <v>550000</v>
      </c>
      <c r="I101" s="6">
        <v>500000</v>
      </c>
      <c r="J101" s="6">
        <f>Table1[[#This Row],[Funded Amount]]-Table1[[#This Row],[Requested Amount]]</f>
        <v>-50000</v>
      </c>
      <c r="K101" s="6" t="s">
        <v>114</v>
      </c>
      <c r="L101" s="6" t="s">
        <v>116</v>
      </c>
      <c r="M101" s="4" t="s">
        <v>303</v>
      </c>
      <c r="N101" s="4" t="str">
        <f t="shared" si="4"/>
        <v>Urban</v>
      </c>
      <c r="O101" s="12">
        <f t="shared" si="5"/>
        <v>2024</v>
      </c>
      <c r="P101" s="4" t="s">
        <v>5</v>
      </c>
      <c r="Q101" s="6" t="str">
        <f>IF(Table1[[#This Row],[Status]]="Completed","Completed","Not Completed")</f>
        <v>Not Completed</v>
      </c>
      <c r="R101" s="4"/>
      <c r="S101" s="4"/>
      <c r="T101" s="4"/>
      <c r="U101" s="4"/>
    </row>
    <row r="102" spans="1:21" x14ac:dyDescent="0.4">
      <c r="M102" s="6"/>
      <c r="P102" s="6"/>
    </row>
    <row r="103" spans="1:21" x14ac:dyDescent="0.4">
      <c r="M103" s="6"/>
      <c r="P103" s="6"/>
    </row>
    <row r="104" spans="1:21" x14ac:dyDescent="0.4">
      <c r="M104" s="6"/>
      <c r="P104" s="6"/>
    </row>
    <row r="105" spans="1:21" x14ac:dyDescent="0.4">
      <c r="M105" s="6"/>
      <c r="P105" s="6"/>
    </row>
    <row r="106" spans="1:21" x14ac:dyDescent="0.4">
      <c r="M106" s="6"/>
      <c r="P106" s="6"/>
    </row>
    <row r="107" spans="1:21" x14ac:dyDescent="0.4">
      <c r="M107" s="6"/>
      <c r="P107" s="6"/>
    </row>
    <row r="108" spans="1:21" x14ac:dyDescent="0.4">
      <c r="M108" s="6"/>
      <c r="P108" s="6"/>
    </row>
    <row r="109" spans="1:21" x14ac:dyDescent="0.4">
      <c r="M109" s="6"/>
      <c r="P109" s="6"/>
    </row>
  </sheetData>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2">
        <x14:dataValidation type="list" allowBlank="1" showInputMessage="1" showErrorMessage="1" xr:uid="{95F86D3C-C1F9-4FF5-9CE7-D7A14D9BC047}">
          <x14:formula1>
            <xm:f>'Drop-Down Menus'!$A$2:$A$4</xm:f>
          </x14:formula1>
          <xm:sqref>C2:C101</xm:sqref>
        </x14:dataValidation>
        <x14:dataValidation type="list" allowBlank="1" showInputMessage="1" showErrorMessage="1" xr:uid="{A13A463F-8D5B-4271-8DAE-25C1A01D4F61}">
          <x14:formula1>
            <xm:f>'Drop-Down Menus'!$H$2:$H$4</xm:f>
          </x14:formula1>
          <xm:sqref>M2:M101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BE40F-EF5D-428C-8293-6AEDB9EE6DF4}">
  <dimension ref="A1:F189"/>
  <sheetViews>
    <sheetView topLeftCell="A24" zoomScale="140" zoomScaleNormal="140" workbookViewId="0">
      <selection activeCell="B31" sqref="B31"/>
    </sheetView>
  </sheetViews>
  <sheetFormatPr defaultRowHeight="16.8" x14ac:dyDescent="0.4"/>
  <cols>
    <col min="1" max="1" width="11.33203125" bestFit="1" customWidth="1"/>
    <col min="2" max="2" width="20.33203125" style="4" bestFit="1" customWidth="1"/>
    <col min="3" max="6" width="10.75" style="4" customWidth="1"/>
  </cols>
  <sheetData>
    <row r="1" spans="1:6" s="8" customFormat="1" ht="23.4" x14ac:dyDescent="0.55000000000000004">
      <c r="A1" s="8" t="s">
        <v>208</v>
      </c>
      <c r="B1" s="16"/>
      <c r="C1" s="16"/>
      <c r="D1" s="16"/>
      <c r="E1" s="16"/>
      <c r="F1" s="16"/>
    </row>
    <row r="5" spans="1:6" x14ac:dyDescent="0.4">
      <c r="A5" s="10" t="s">
        <v>167</v>
      </c>
      <c r="B5" s="4" t="s">
        <v>172</v>
      </c>
      <c r="C5"/>
      <c r="D5"/>
      <c r="E5"/>
      <c r="F5"/>
    </row>
    <row r="6" spans="1:6" x14ac:dyDescent="0.4">
      <c r="A6" s="4" t="s">
        <v>103</v>
      </c>
      <c r="B6" s="6">
        <v>2344101</v>
      </c>
      <c r="C6"/>
      <c r="D6"/>
      <c r="E6"/>
      <c r="F6"/>
    </row>
    <row r="7" spans="1:6" x14ac:dyDescent="0.4">
      <c r="A7" s="4" t="s">
        <v>129</v>
      </c>
      <c r="B7" s="6">
        <v>2738450</v>
      </c>
      <c r="C7"/>
      <c r="D7"/>
      <c r="E7"/>
      <c r="F7"/>
    </row>
    <row r="8" spans="1:6" x14ac:dyDescent="0.4">
      <c r="A8" s="4" t="s">
        <v>229</v>
      </c>
      <c r="B8" s="6">
        <v>4000000</v>
      </c>
      <c r="C8"/>
      <c r="D8"/>
      <c r="E8"/>
      <c r="F8"/>
    </row>
    <row r="9" spans="1:6" x14ac:dyDescent="0.4">
      <c r="A9" s="4" t="s">
        <v>168</v>
      </c>
      <c r="B9" s="6">
        <v>9082551</v>
      </c>
      <c r="C9"/>
      <c r="D9"/>
      <c r="E9"/>
      <c r="F9"/>
    </row>
    <row r="10" spans="1:6" x14ac:dyDescent="0.4">
      <c r="B10"/>
      <c r="C10"/>
      <c r="D10"/>
      <c r="E10"/>
      <c r="F10"/>
    </row>
    <row r="11" spans="1:6" x14ac:dyDescent="0.4">
      <c r="B11"/>
      <c r="C11"/>
      <c r="D11"/>
      <c r="E11"/>
      <c r="F11"/>
    </row>
    <row r="12" spans="1:6" x14ac:dyDescent="0.4">
      <c r="B12"/>
      <c r="C12"/>
      <c r="D12"/>
      <c r="E12"/>
      <c r="F12"/>
    </row>
    <row r="13" spans="1:6" x14ac:dyDescent="0.4">
      <c r="B13"/>
      <c r="C13"/>
      <c r="D13"/>
      <c r="E13"/>
      <c r="F13"/>
    </row>
    <row r="14" spans="1:6" x14ac:dyDescent="0.4">
      <c r="B14"/>
      <c r="C14"/>
      <c r="D14"/>
      <c r="E14"/>
      <c r="F14"/>
    </row>
    <row r="15" spans="1:6" x14ac:dyDescent="0.4">
      <c r="B15"/>
      <c r="C15"/>
      <c r="D15"/>
      <c r="E15"/>
      <c r="F15"/>
    </row>
    <row r="16" spans="1:6" x14ac:dyDescent="0.4">
      <c r="B16"/>
      <c r="C16"/>
      <c r="D16"/>
      <c r="E16"/>
      <c r="F16"/>
    </row>
    <row r="17" spans="1:6" x14ac:dyDescent="0.4">
      <c r="B17"/>
      <c r="C17"/>
      <c r="D17"/>
      <c r="E17"/>
      <c r="F17"/>
    </row>
    <row r="18" spans="1:6" x14ac:dyDescent="0.4">
      <c r="B18"/>
      <c r="C18"/>
      <c r="D18"/>
      <c r="E18"/>
      <c r="F18"/>
    </row>
    <row r="19" spans="1:6" x14ac:dyDescent="0.4">
      <c r="B19"/>
      <c r="C19"/>
      <c r="D19"/>
      <c r="E19"/>
      <c r="F19"/>
    </row>
    <row r="20" spans="1:6" x14ac:dyDescent="0.4">
      <c r="B20"/>
      <c r="C20"/>
      <c r="D20"/>
      <c r="E20"/>
      <c r="F20"/>
    </row>
    <row r="21" spans="1:6" x14ac:dyDescent="0.4">
      <c r="A21" s="4"/>
      <c r="B21" s="6"/>
      <c r="C21"/>
      <c r="D21"/>
      <c r="E21"/>
      <c r="F21"/>
    </row>
    <row r="22" spans="1:6" x14ac:dyDescent="0.4">
      <c r="A22" s="4"/>
      <c r="B22" s="6"/>
      <c r="C22"/>
      <c r="D22"/>
      <c r="E22"/>
      <c r="F22"/>
    </row>
    <row r="23" spans="1:6" x14ac:dyDescent="0.4">
      <c r="A23" s="4"/>
      <c r="B23" s="6"/>
      <c r="C23"/>
      <c r="D23"/>
      <c r="E23"/>
      <c r="F23"/>
    </row>
    <row r="24" spans="1:6" x14ac:dyDescent="0.4">
      <c r="A24" s="4"/>
      <c r="B24" s="6"/>
      <c r="C24"/>
      <c r="D24"/>
      <c r="E24"/>
      <c r="F24"/>
    </row>
    <row r="25" spans="1:6" x14ac:dyDescent="0.4">
      <c r="A25" s="4"/>
      <c r="B25" s="6"/>
      <c r="C25"/>
      <c r="D25"/>
      <c r="E25"/>
      <c r="F25"/>
    </row>
    <row r="26" spans="1:6" x14ac:dyDescent="0.4">
      <c r="A26" s="4"/>
      <c r="B26" s="6"/>
      <c r="C26"/>
      <c r="D26"/>
      <c r="E26"/>
      <c r="F26"/>
    </row>
    <row r="27" spans="1:6" x14ac:dyDescent="0.4">
      <c r="A27" s="1" t="s">
        <v>227</v>
      </c>
      <c r="B27"/>
      <c r="C27"/>
    </row>
    <row r="28" spans="1:6" x14ac:dyDescent="0.4">
      <c r="B28"/>
      <c r="C28"/>
    </row>
    <row r="29" spans="1:6" x14ac:dyDescent="0.4">
      <c r="A29" t="s">
        <v>228</v>
      </c>
      <c r="B29" s="13">
        <f>COUNTA(B6:B25)-1</f>
        <v>3</v>
      </c>
      <c r="C29"/>
    </row>
    <row r="30" spans="1:6" x14ac:dyDescent="0.4">
      <c r="A30" t="s">
        <v>234</v>
      </c>
      <c r="B30" s="17" t="str">
        <f>IF(B29=1,"grantee","grantees")</f>
        <v>grantees</v>
      </c>
    </row>
    <row r="33" spans="1:2" x14ac:dyDescent="0.4">
      <c r="A33" s="1" t="s">
        <v>244</v>
      </c>
    </row>
    <row r="34" spans="1:2" x14ac:dyDescent="0.4">
      <c r="A34" s="4" t="s">
        <v>229</v>
      </c>
      <c r="B34" s="6">
        <f>_xlfn.IFNA(VLOOKUP(A34,$A$6:$B$14,2,FALSE),0)</f>
        <v>4000000</v>
      </c>
    </row>
    <row r="35" spans="1:2" x14ac:dyDescent="0.4">
      <c r="A35" s="4" t="s">
        <v>148</v>
      </c>
      <c r="B35" s="6">
        <f t="shared" ref="B35:B41" si="0">_xlfn.IFNA(VLOOKUP(A35,$A$6:$B$14,2,FALSE),0)</f>
        <v>0</v>
      </c>
    </row>
    <row r="36" spans="1:2" x14ac:dyDescent="0.4">
      <c r="A36" s="4" t="s">
        <v>136</v>
      </c>
      <c r="B36" s="6">
        <f t="shared" si="0"/>
        <v>0</v>
      </c>
    </row>
    <row r="37" spans="1:2" x14ac:dyDescent="0.4">
      <c r="A37" s="4" t="s">
        <v>133</v>
      </c>
      <c r="B37" s="6">
        <f t="shared" si="0"/>
        <v>0</v>
      </c>
    </row>
    <row r="38" spans="1:2" x14ac:dyDescent="0.4">
      <c r="A38" s="4" t="s">
        <v>132</v>
      </c>
      <c r="B38" s="6">
        <f t="shared" si="0"/>
        <v>0</v>
      </c>
    </row>
    <row r="39" spans="1:2" x14ac:dyDescent="0.4">
      <c r="A39" s="4" t="s">
        <v>129</v>
      </c>
      <c r="B39" s="6">
        <f t="shared" si="0"/>
        <v>2738450</v>
      </c>
    </row>
    <row r="40" spans="1:2" x14ac:dyDescent="0.4">
      <c r="A40" s="4" t="s">
        <v>103</v>
      </c>
      <c r="B40" s="6">
        <f t="shared" si="0"/>
        <v>2344101</v>
      </c>
    </row>
    <row r="41" spans="1:2" x14ac:dyDescent="0.4">
      <c r="A41" s="4" t="s">
        <v>102</v>
      </c>
      <c r="B41" s="6">
        <f t="shared" si="0"/>
        <v>0</v>
      </c>
    </row>
    <row r="42" spans="1:2" x14ac:dyDescent="0.4">
      <c r="A42" s="4"/>
      <c r="B42" s="6"/>
    </row>
    <row r="43" spans="1:2" x14ac:dyDescent="0.4">
      <c r="A43" s="4" t="s">
        <v>245</v>
      </c>
      <c r="B43" s="6">
        <f>SUM(B34:B41)</f>
        <v>9082551</v>
      </c>
    </row>
    <row r="44" spans="1:2" x14ac:dyDescent="0.4">
      <c r="A44" s="4" t="s">
        <v>246</v>
      </c>
      <c r="B44" s="4" t="str">
        <f>"$"&amp;LEFT(B43,1)&amp;"."&amp;MID(B43,2,1)&amp;" M"</f>
        <v>$9.0 M</v>
      </c>
    </row>
    <row r="48" spans="1:2" ht="23.4" x14ac:dyDescent="0.55000000000000004">
      <c r="A48" s="8" t="s">
        <v>209</v>
      </c>
    </row>
    <row r="51" spans="1:3" x14ac:dyDescent="0.4">
      <c r="A51" s="10" t="s">
        <v>167</v>
      </c>
      <c r="B51" t="s">
        <v>172</v>
      </c>
      <c r="C51"/>
    </row>
    <row r="52" spans="1:3" x14ac:dyDescent="0.4">
      <c r="A52" s="4" t="s">
        <v>147</v>
      </c>
      <c r="B52" s="2">
        <v>9082551</v>
      </c>
      <c r="C52"/>
    </row>
    <row r="53" spans="1:3" x14ac:dyDescent="0.4">
      <c r="B53"/>
      <c r="C53"/>
    </row>
    <row r="54" spans="1:3" x14ac:dyDescent="0.4">
      <c r="B54"/>
      <c r="C54"/>
    </row>
    <row r="55" spans="1:3" x14ac:dyDescent="0.4">
      <c r="B55"/>
      <c r="C55"/>
    </row>
    <row r="56" spans="1:3" x14ac:dyDescent="0.4">
      <c r="B56"/>
      <c r="C56"/>
    </row>
    <row r="57" spans="1:3" x14ac:dyDescent="0.4">
      <c r="B57"/>
      <c r="C57"/>
    </row>
    <row r="58" spans="1:3" x14ac:dyDescent="0.4">
      <c r="B58"/>
      <c r="C58"/>
    </row>
    <row r="59" spans="1:3" x14ac:dyDescent="0.4">
      <c r="A59" s="1" t="s">
        <v>251</v>
      </c>
      <c r="B59"/>
      <c r="C59"/>
    </row>
    <row r="60" spans="1:3" x14ac:dyDescent="0.4">
      <c r="A60" s="4" t="s">
        <v>145</v>
      </c>
      <c r="B60" s="2">
        <f>_xlfn.IFNA(VLOOKUP(A60,$A$52:$B$54,2,FALSE),0)</f>
        <v>0</v>
      </c>
      <c r="C60"/>
    </row>
    <row r="61" spans="1:3" x14ac:dyDescent="0.4">
      <c r="A61" s="4" t="s">
        <v>147</v>
      </c>
      <c r="B61" s="2">
        <f>_xlfn.IFNA(VLOOKUP(A61,$A$52:$B$54,2,FALSE),0)</f>
        <v>9082551</v>
      </c>
      <c r="C61"/>
    </row>
    <row r="62" spans="1:3" x14ac:dyDescent="0.4">
      <c r="A62" s="4" t="s">
        <v>146</v>
      </c>
      <c r="B62" s="2">
        <f t="shared" ref="B62" si="1">_xlfn.IFNA(VLOOKUP(A62,$A$52:$B$54,2,FALSE),0)</f>
        <v>0</v>
      </c>
      <c r="C62"/>
    </row>
    <row r="63" spans="1:3" x14ac:dyDescent="0.4">
      <c r="B63"/>
      <c r="C63"/>
    </row>
    <row r="64" spans="1:3" x14ac:dyDescent="0.4">
      <c r="A64" s="1" t="s">
        <v>227</v>
      </c>
      <c r="B64"/>
      <c r="C64"/>
    </row>
    <row r="65" spans="1:3" x14ac:dyDescent="0.4">
      <c r="A65" s="1"/>
      <c r="B65"/>
      <c r="C65"/>
    </row>
    <row r="66" spans="1:3" x14ac:dyDescent="0.4">
      <c r="A66" t="s">
        <v>247</v>
      </c>
      <c r="B66" s="2">
        <f>MAX(B52:B54)</f>
        <v>9082551</v>
      </c>
      <c r="C66"/>
    </row>
    <row r="67" spans="1:3" x14ac:dyDescent="0.4">
      <c r="A67" t="s">
        <v>248</v>
      </c>
      <c r="B67" s="17" t="str">
        <f>LOWER(_xlfn.XLOOKUP(B66,B52:B54,A52:A54))</f>
        <v>suburban</v>
      </c>
      <c r="C67"/>
    </row>
    <row r="68" spans="1:3" x14ac:dyDescent="0.4">
      <c r="B68"/>
      <c r="C68"/>
    </row>
    <row r="69" spans="1:3" x14ac:dyDescent="0.4">
      <c r="A69" t="s">
        <v>249</v>
      </c>
      <c r="B69" s="2">
        <f>SUM(B52:B54)</f>
        <v>9082551</v>
      </c>
      <c r="C69"/>
    </row>
    <row r="70" spans="1:3" x14ac:dyDescent="0.4">
      <c r="A70" t="s">
        <v>250</v>
      </c>
      <c r="B70" s="19">
        <f>B66/B69</f>
        <v>1</v>
      </c>
      <c r="C70"/>
    </row>
    <row r="71" spans="1:3" x14ac:dyDescent="0.4">
      <c r="B71"/>
      <c r="C71"/>
    </row>
    <row r="72" spans="1:3" x14ac:dyDescent="0.4">
      <c r="B72"/>
      <c r="C72"/>
    </row>
    <row r="73" spans="1:3" x14ac:dyDescent="0.4">
      <c r="B73"/>
      <c r="C73"/>
    </row>
    <row r="74" spans="1:3" x14ac:dyDescent="0.4">
      <c r="B74"/>
      <c r="C74"/>
    </row>
    <row r="75" spans="1:3" x14ac:dyDescent="0.4">
      <c r="B75"/>
      <c r="C75"/>
    </row>
    <row r="84" spans="1:6" s="7" customFormat="1" ht="27" x14ac:dyDescent="0.6">
      <c r="A84" s="7" t="s">
        <v>253</v>
      </c>
      <c r="B84" s="18"/>
      <c r="C84" s="18"/>
      <c r="D84" s="18"/>
      <c r="E84" s="18"/>
      <c r="F84" s="18"/>
    </row>
    <row r="87" spans="1:6" x14ac:dyDescent="0.4">
      <c r="A87" s="10" t="s">
        <v>167</v>
      </c>
      <c r="B87" t="s">
        <v>172</v>
      </c>
      <c r="C87"/>
      <c r="D87"/>
      <c r="E87"/>
      <c r="F87"/>
    </row>
    <row r="88" spans="1:6" x14ac:dyDescent="0.4">
      <c r="A88" s="4" t="s">
        <v>296</v>
      </c>
      <c r="B88" s="2">
        <v>1920953</v>
      </c>
      <c r="C88"/>
      <c r="D88"/>
      <c r="E88"/>
      <c r="F88"/>
    </row>
    <row r="89" spans="1:6" x14ac:dyDescent="0.4">
      <c r="A89" s="4" t="s">
        <v>297</v>
      </c>
      <c r="B89" s="2">
        <v>1135125</v>
      </c>
      <c r="C89"/>
      <c r="D89"/>
      <c r="E89"/>
      <c r="F89"/>
    </row>
    <row r="90" spans="1:6" x14ac:dyDescent="0.4">
      <c r="A90" s="4" t="s">
        <v>298</v>
      </c>
      <c r="B90" s="2">
        <v>4494800</v>
      </c>
      <c r="C90"/>
      <c r="D90"/>
      <c r="E90"/>
      <c r="F90"/>
    </row>
    <row r="91" spans="1:6" x14ac:dyDescent="0.4">
      <c r="A91" s="4" t="s">
        <v>299</v>
      </c>
      <c r="B91" s="2">
        <v>1531673</v>
      </c>
      <c r="C91"/>
      <c r="D91"/>
      <c r="E91"/>
      <c r="F91"/>
    </row>
    <row r="92" spans="1:6" x14ac:dyDescent="0.4">
      <c r="A92" s="4" t="s">
        <v>168</v>
      </c>
      <c r="B92" s="2">
        <v>9082551</v>
      </c>
      <c r="C92"/>
      <c r="D92"/>
      <c r="E92"/>
      <c r="F92"/>
    </row>
    <row r="93" spans="1:6" x14ac:dyDescent="0.4">
      <c r="B93"/>
      <c r="C93"/>
      <c r="D93"/>
      <c r="E93"/>
      <c r="F93"/>
    </row>
    <row r="94" spans="1:6" x14ac:dyDescent="0.4">
      <c r="B94"/>
      <c r="C94"/>
      <c r="D94"/>
      <c r="E94"/>
      <c r="F94"/>
    </row>
    <row r="95" spans="1:6" x14ac:dyDescent="0.4">
      <c r="B95"/>
      <c r="C95"/>
      <c r="D95"/>
      <c r="E95"/>
      <c r="F95"/>
    </row>
    <row r="96" spans="1:6" x14ac:dyDescent="0.4">
      <c r="B96"/>
      <c r="C96"/>
      <c r="D96"/>
      <c r="E96"/>
      <c r="F96"/>
    </row>
    <row r="97" spans="1:6" x14ac:dyDescent="0.4">
      <c r="B97"/>
      <c r="C97"/>
      <c r="D97"/>
      <c r="E97"/>
      <c r="F97"/>
    </row>
    <row r="98" spans="1:6" x14ac:dyDescent="0.4">
      <c r="B98"/>
      <c r="C98"/>
      <c r="D98"/>
      <c r="E98"/>
      <c r="F98"/>
    </row>
    <row r="99" spans="1:6" x14ac:dyDescent="0.4">
      <c r="B99"/>
      <c r="C99"/>
      <c r="D99"/>
      <c r="E99"/>
      <c r="F99"/>
    </row>
    <row r="100" spans="1:6" x14ac:dyDescent="0.4">
      <c r="B100"/>
      <c r="C100"/>
      <c r="D100"/>
      <c r="E100"/>
      <c r="F100"/>
    </row>
    <row r="101" spans="1:6" x14ac:dyDescent="0.4">
      <c r="B101"/>
      <c r="C101"/>
      <c r="D101"/>
      <c r="E101"/>
      <c r="F101"/>
    </row>
    <row r="102" spans="1:6" x14ac:dyDescent="0.4">
      <c r="B102"/>
      <c r="C102"/>
      <c r="D102"/>
      <c r="E102"/>
      <c r="F102"/>
    </row>
    <row r="103" spans="1:6" x14ac:dyDescent="0.4">
      <c r="B103"/>
      <c r="C103"/>
      <c r="D103"/>
      <c r="E103"/>
      <c r="F103"/>
    </row>
    <row r="104" spans="1:6" x14ac:dyDescent="0.4">
      <c r="B104"/>
      <c r="C104"/>
      <c r="D104"/>
      <c r="E104"/>
      <c r="F104"/>
    </row>
    <row r="105" spans="1:6" x14ac:dyDescent="0.4">
      <c r="B105"/>
      <c r="C105"/>
      <c r="D105"/>
      <c r="E105"/>
      <c r="F105"/>
    </row>
    <row r="106" spans="1:6" x14ac:dyDescent="0.4">
      <c r="B106"/>
      <c r="C106"/>
      <c r="D106"/>
      <c r="E106"/>
      <c r="F106"/>
    </row>
    <row r="107" spans="1:6" x14ac:dyDescent="0.4">
      <c r="B107"/>
      <c r="C107"/>
      <c r="D107"/>
      <c r="E107"/>
      <c r="F107"/>
    </row>
    <row r="108" spans="1:6" x14ac:dyDescent="0.4">
      <c r="B108"/>
      <c r="C108"/>
      <c r="D108"/>
      <c r="E108"/>
      <c r="F108"/>
    </row>
    <row r="109" spans="1:6" x14ac:dyDescent="0.4">
      <c r="B109"/>
      <c r="C109"/>
      <c r="D109"/>
      <c r="E109"/>
      <c r="F109"/>
    </row>
    <row r="110" spans="1:6" x14ac:dyDescent="0.4">
      <c r="B110"/>
      <c r="C110"/>
      <c r="D110"/>
      <c r="E110"/>
      <c r="F110"/>
    </row>
    <row r="111" spans="1:6" s="8" customFormat="1" ht="23.4" x14ac:dyDescent="0.55000000000000004">
      <c r="A111" s="8" t="s">
        <v>223</v>
      </c>
    </row>
    <row r="112" spans="1:6" x14ac:dyDescent="0.4">
      <c r="B112"/>
      <c r="C112"/>
      <c r="D112"/>
      <c r="E112"/>
      <c r="F112"/>
    </row>
    <row r="113" spans="1:6" x14ac:dyDescent="0.4">
      <c r="B113"/>
      <c r="C113"/>
      <c r="D113"/>
      <c r="E113"/>
      <c r="F113"/>
    </row>
    <row r="114" spans="1:6" x14ac:dyDescent="0.4">
      <c r="A114" s="10" t="s">
        <v>167</v>
      </c>
      <c r="B114" t="s">
        <v>172</v>
      </c>
      <c r="C114"/>
      <c r="D114"/>
      <c r="E114"/>
      <c r="F114"/>
    </row>
    <row r="115" spans="1:6" x14ac:dyDescent="0.4">
      <c r="A115" s="4" t="s">
        <v>114</v>
      </c>
      <c r="B115" s="2">
        <v>3270123</v>
      </c>
      <c r="C115"/>
      <c r="D115"/>
      <c r="E115"/>
      <c r="F115"/>
    </row>
    <row r="116" spans="1:6" x14ac:dyDescent="0.4">
      <c r="A116" s="4" t="s">
        <v>113</v>
      </c>
      <c r="B116" s="2">
        <v>5812428</v>
      </c>
      <c r="C116"/>
      <c r="D116"/>
      <c r="E116"/>
      <c r="F116"/>
    </row>
    <row r="117" spans="1:6" x14ac:dyDescent="0.4">
      <c r="A117" s="4" t="s">
        <v>168</v>
      </c>
      <c r="B117" s="2">
        <v>9082551</v>
      </c>
      <c r="C117"/>
      <c r="D117"/>
      <c r="E117"/>
      <c r="F117"/>
    </row>
    <row r="118" spans="1:6" x14ac:dyDescent="0.4">
      <c r="B118"/>
      <c r="C118"/>
      <c r="D118"/>
      <c r="E118"/>
      <c r="F118"/>
    </row>
    <row r="119" spans="1:6" x14ac:dyDescent="0.4">
      <c r="B119"/>
      <c r="C119"/>
      <c r="D119"/>
      <c r="E119"/>
      <c r="F119"/>
    </row>
    <row r="120" spans="1:6" x14ac:dyDescent="0.4">
      <c r="B120"/>
      <c r="C120"/>
      <c r="D120"/>
      <c r="E120"/>
      <c r="F120"/>
    </row>
    <row r="121" spans="1:6" x14ac:dyDescent="0.4">
      <c r="B121"/>
      <c r="C121"/>
      <c r="D121"/>
      <c r="E121"/>
      <c r="F121"/>
    </row>
    <row r="122" spans="1:6" x14ac:dyDescent="0.4">
      <c r="B122"/>
      <c r="C122"/>
      <c r="D122"/>
      <c r="E122"/>
      <c r="F122"/>
    </row>
    <row r="123" spans="1:6" x14ac:dyDescent="0.4">
      <c r="B123"/>
      <c r="C123"/>
      <c r="D123"/>
      <c r="E123"/>
      <c r="F123"/>
    </row>
    <row r="124" spans="1:6" x14ac:dyDescent="0.4">
      <c r="B124"/>
      <c r="C124"/>
      <c r="D124"/>
      <c r="E124"/>
      <c r="F124"/>
    </row>
    <row r="125" spans="1:6" x14ac:dyDescent="0.4">
      <c r="B125"/>
      <c r="C125"/>
      <c r="D125"/>
      <c r="E125"/>
      <c r="F125"/>
    </row>
    <row r="126" spans="1:6" x14ac:dyDescent="0.4">
      <c r="B126"/>
      <c r="C126"/>
      <c r="D126"/>
      <c r="E126"/>
      <c r="F126"/>
    </row>
    <row r="127" spans="1:6" x14ac:dyDescent="0.4">
      <c r="B127"/>
      <c r="C127"/>
      <c r="D127"/>
      <c r="E127"/>
      <c r="F127"/>
    </row>
    <row r="128" spans="1:6" x14ac:dyDescent="0.4">
      <c r="B128"/>
      <c r="C128"/>
      <c r="D128"/>
      <c r="E128"/>
      <c r="F128"/>
    </row>
    <row r="129" customFormat="1" x14ac:dyDescent="0.4"/>
    <row r="130" customFormat="1" x14ac:dyDescent="0.4"/>
    <row r="131" customFormat="1" x14ac:dyDescent="0.4"/>
    <row r="132" customFormat="1" x14ac:dyDescent="0.4"/>
    <row r="133" customFormat="1" x14ac:dyDescent="0.4"/>
    <row r="134" customFormat="1" x14ac:dyDescent="0.4"/>
    <row r="135" customFormat="1" x14ac:dyDescent="0.4"/>
    <row r="136" customFormat="1" x14ac:dyDescent="0.4"/>
    <row r="137" customFormat="1" x14ac:dyDescent="0.4"/>
    <row r="138" customFormat="1" x14ac:dyDescent="0.4"/>
    <row r="139" customFormat="1" x14ac:dyDescent="0.4"/>
    <row r="140" customFormat="1" x14ac:dyDescent="0.4"/>
    <row r="141" customFormat="1" x14ac:dyDescent="0.4"/>
    <row r="142" customFormat="1" x14ac:dyDescent="0.4"/>
    <row r="143" customFormat="1" x14ac:dyDescent="0.4"/>
    <row r="144" customFormat="1" x14ac:dyDescent="0.4"/>
    <row r="145" customFormat="1" x14ac:dyDescent="0.4"/>
    <row r="146" customFormat="1" x14ac:dyDescent="0.4"/>
    <row r="147" customFormat="1" x14ac:dyDescent="0.4"/>
    <row r="148" customFormat="1" x14ac:dyDescent="0.4"/>
    <row r="149" customFormat="1" x14ac:dyDescent="0.4"/>
    <row r="150" customFormat="1" x14ac:dyDescent="0.4"/>
    <row r="151" customFormat="1" x14ac:dyDescent="0.4"/>
    <row r="152" customFormat="1" x14ac:dyDescent="0.4"/>
    <row r="153" customFormat="1" x14ac:dyDescent="0.4"/>
    <row r="154" customFormat="1" x14ac:dyDescent="0.4"/>
    <row r="155" customFormat="1" x14ac:dyDescent="0.4"/>
    <row r="156" customFormat="1" x14ac:dyDescent="0.4"/>
    <row r="157" customFormat="1" x14ac:dyDescent="0.4"/>
    <row r="158" customFormat="1" x14ac:dyDescent="0.4"/>
    <row r="159" customFormat="1" x14ac:dyDescent="0.4"/>
    <row r="160" customFormat="1" x14ac:dyDescent="0.4"/>
    <row r="161" customFormat="1" x14ac:dyDescent="0.4"/>
    <row r="162" customFormat="1" x14ac:dyDescent="0.4"/>
    <row r="163" customFormat="1" x14ac:dyDescent="0.4"/>
    <row r="164" customFormat="1" x14ac:dyDescent="0.4"/>
    <row r="165" customFormat="1" x14ac:dyDescent="0.4"/>
    <row r="166" customFormat="1" x14ac:dyDescent="0.4"/>
    <row r="167" customFormat="1" x14ac:dyDescent="0.4"/>
    <row r="168" customFormat="1" x14ac:dyDescent="0.4"/>
    <row r="169" customFormat="1" x14ac:dyDescent="0.4"/>
    <row r="170" customFormat="1" x14ac:dyDescent="0.4"/>
    <row r="171" customFormat="1" x14ac:dyDescent="0.4"/>
    <row r="172" customFormat="1" x14ac:dyDescent="0.4"/>
    <row r="173" customFormat="1" x14ac:dyDescent="0.4"/>
    <row r="174" customFormat="1" x14ac:dyDescent="0.4"/>
    <row r="175" customFormat="1" x14ac:dyDescent="0.4"/>
    <row r="176" customFormat="1" x14ac:dyDescent="0.4"/>
    <row r="177" customFormat="1" x14ac:dyDescent="0.4"/>
    <row r="178" customFormat="1" x14ac:dyDescent="0.4"/>
    <row r="179" customFormat="1" x14ac:dyDescent="0.4"/>
    <row r="180" customFormat="1" x14ac:dyDescent="0.4"/>
    <row r="181" customFormat="1" x14ac:dyDescent="0.4"/>
    <row r="182" customFormat="1" x14ac:dyDescent="0.4"/>
    <row r="183" customFormat="1" x14ac:dyDescent="0.4"/>
    <row r="184" customFormat="1" x14ac:dyDescent="0.4"/>
    <row r="185" customFormat="1" x14ac:dyDescent="0.4"/>
    <row r="186" customFormat="1" x14ac:dyDescent="0.4"/>
    <row r="187" customFormat="1" x14ac:dyDescent="0.4"/>
    <row r="188" customFormat="1" x14ac:dyDescent="0.4"/>
    <row r="189" customFormat="1" x14ac:dyDescent="0.4"/>
  </sheetData>
  <pageMargins left="0.7" right="0.7" top="0.75" bottom="0.75" header="0.3" footer="0.3"/>
  <extLst>
    <ext xmlns:x14="http://schemas.microsoft.com/office/spreadsheetml/2009/9/main" uri="{05C60535-1F16-4fd2-B633-F4F36F0B64E0}">
      <x14:sparklineGroups xmlns:xm="http://schemas.microsoft.com/office/excel/2006/main">
        <x14:sparklineGroup displayEmptyCellsAs="gap" xr2:uid="{04D1A806-5180-4C50-94C3-20759E4D9884}">
          <x14:colorSeries rgb="FF376092"/>
          <x14:colorNegative rgb="FFD00000"/>
          <x14:colorAxis rgb="FF000000"/>
          <x14:colorMarkers rgb="FFD00000"/>
          <x14:colorFirst rgb="FFD00000"/>
          <x14:colorLast rgb="FFD00000"/>
          <x14:colorHigh rgb="FFD00000"/>
          <x14:colorLow rgb="FFD00000"/>
          <x14:sparklines>
            <x14:sparkline>
              <xm:f>'Pivot Tables'!B10:E10</xm:f>
              <xm:sqref>H10</xm:sqref>
            </x14:sparkline>
            <x14:sparkline>
              <xm:f>'Pivot Tables'!B11:E11</xm:f>
              <xm:sqref>H11</xm:sqref>
            </x14:sparkline>
            <x14:sparkline>
              <xm:f>'Pivot Tables'!B12:E12</xm:f>
              <xm:sqref>H12</xm:sqref>
            </x14:sparkline>
            <x14:sparkline>
              <xm:f>'Pivot Tables'!B13:E13</xm:f>
              <xm:sqref>H13</xm:sqref>
            </x14:sparkline>
            <x14:sparkline>
              <xm:f>'Pivot Tables'!B14:E14</xm:f>
              <xm:sqref>H14</xm:sqref>
            </x14:sparkline>
            <x14:sparkline>
              <xm:f>'Pivot Tables'!B15:E15</xm:f>
              <xm:sqref>H15</xm:sqref>
            </x14:sparkline>
            <x14:sparkline>
              <xm:f>'Pivot Tables'!B16:E16</xm:f>
              <xm:sqref>H16</xm:sqref>
            </x14:sparkline>
            <x14:sparkline>
              <xm:f>'Pivot Tables'!B17:E17</xm:f>
              <xm:sqref>H17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55353-86DE-4111-AC09-6B3556C489FB}">
  <dimension ref="A1:O23"/>
  <sheetViews>
    <sheetView showGridLines="0" tabSelected="1" topLeftCell="A5" zoomScale="70" zoomScaleNormal="70" workbookViewId="0">
      <selection activeCell="F7" sqref="F7"/>
    </sheetView>
  </sheetViews>
  <sheetFormatPr defaultRowHeight="16.8" x14ac:dyDescent="0.4"/>
  <sheetData>
    <row r="1" spans="1:15" s="21" customFormat="1" ht="27" x14ac:dyDescent="0.6">
      <c r="A1" s="21" t="s">
        <v>202</v>
      </c>
    </row>
    <row r="2" spans="1:15" x14ac:dyDescent="0.4">
      <c r="A2" t="s">
        <v>226</v>
      </c>
    </row>
    <row r="5" spans="1:15" s="8" customFormat="1" ht="23.4" x14ac:dyDescent="0.55000000000000004">
      <c r="A5" s="22" t="s">
        <v>207</v>
      </c>
      <c r="F5" s="23" t="s">
        <v>211</v>
      </c>
      <c r="O5" s="15" t="s">
        <v>212</v>
      </c>
    </row>
    <row r="6" spans="1:15" x14ac:dyDescent="0.4">
      <c r="F6" t="str">
        <f>"We've supported "&amp;'Pivot Tables'!B29&amp;" grantees in this location, with "&amp;'Pivot Tables'!B44&amp;" in total funding since 2021."</f>
        <v>We've supported 3 grantees in this location, with $9.0 M in total funding since 2021.</v>
      </c>
      <c r="O6" t="str">
        <f>"In this location, we most often support projects in "&amp;'Pivot Tables'!B67&amp;" areas ("&amp;ROUND('Pivot Tables'!B70*100,0)&amp;"% of funding)."</f>
        <v>In this location, we most often support projects in suburban areas (100% of funding).</v>
      </c>
    </row>
    <row r="23" spans="6:15" s="8" customFormat="1" ht="23.4" x14ac:dyDescent="0.55000000000000004">
      <c r="F23" s="24" t="s">
        <v>217</v>
      </c>
      <c r="O23" s="14" t="s">
        <v>252</v>
      </c>
    </row>
  </sheetData>
  <pageMargins left="0.5" right="0.5" top="0.5" bottom="0.5" header="0.3" footer="0.3"/>
  <pageSetup scale="50" orientation="portrait" r:id="rId1"/>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0EA74-DE00-4420-9764-D765E923A88A}">
  <dimension ref="A1:H93"/>
  <sheetViews>
    <sheetView workbookViewId="0">
      <selection activeCell="H5" sqref="H5"/>
    </sheetView>
  </sheetViews>
  <sheetFormatPr defaultRowHeight="16.8" x14ac:dyDescent="0.4"/>
  <cols>
    <col min="1" max="1" width="22.33203125" customWidth="1"/>
    <col min="3" max="3" width="24.5" customWidth="1"/>
    <col min="4" max="4" width="13.25" customWidth="1"/>
  </cols>
  <sheetData>
    <row r="1" spans="1:8" s="1" customFormat="1" x14ac:dyDescent="0.4">
      <c r="A1" s="1" t="s">
        <v>118</v>
      </c>
      <c r="C1" s="1" t="s">
        <v>6</v>
      </c>
      <c r="D1" s="1" t="s">
        <v>99</v>
      </c>
      <c r="F1" s="1" t="s">
        <v>2</v>
      </c>
      <c r="H1" s="1" t="s">
        <v>1</v>
      </c>
    </row>
    <row r="2" spans="1:8" x14ac:dyDescent="0.4">
      <c r="A2" t="s">
        <v>119</v>
      </c>
      <c r="C2" t="s">
        <v>7</v>
      </c>
      <c r="D2" t="s">
        <v>100</v>
      </c>
      <c r="F2" t="s">
        <v>3</v>
      </c>
      <c r="H2" t="s">
        <v>301</v>
      </c>
    </row>
    <row r="3" spans="1:8" x14ac:dyDescent="0.4">
      <c r="A3" s="4" t="s">
        <v>120</v>
      </c>
      <c r="C3" t="s">
        <v>8</v>
      </c>
      <c r="D3" t="s">
        <v>100</v>
      </c>
      <c r="F3" t="s">
        <v>4</v>
      </c>
      <c r="H3" t="s">
        <v>302</v>
      </c>
    </row>
    <row r="4" spans="1:8" x14ac:dyDescent="0.4">
      <c r="A4" s="4" t="s">
        <v>128</v>
      </c>
      <c r="C4" t="s">
        <v>9</v>
      </c>
      <c r="D4" t="s">
        <v>100</v>
      </c>
      <c r="F4" t="s">
        <v>5</v>
      </c>
      <c r="H4" t="s">
        <v>303</v>
      </c>
    </row>
    <row r="5" spans="1:8" x14ac:dyDescent="0.4">
      <c r="C5" t="s">
        <v>10</v>
      </c>
      <c r="D5" t="s">
        <v>100</v>
      </c>
    </row>
    <row r="6" spans="1:8" x14ac:dyDescent="0.4">
      <c r="C6" t="s">
        <v>11</v>
      </c>
      <c r="D6" t="s">
        <v>100</v>
      </c>
    </row>
    <row r="7" spans="1:8" x14ac:dyDescent="0.4">
      <c r="C7" t="s">
        <v>12</v>
      </c>
      <c r="D7" t="s">
        <v>100</v>
      </c>
    </row>
    <row r="8" spans="1:8" x14ac:dyDescent="0.4">
      <c r="C8" t="s">
        <v>13</v>
      </c>
      <c r="D8" t="s">
        <v>100</v>
      </c>
    </row>
    <row r="9" spans="1:8" x14ac:dyDescent="0.4">
      <c r="C9" t="s">
        <v>14</v>
      </c>
      <c r="D9" t="s">
        <v>100</v>
      </c>
    </row>
    <row r="10" spans="1:8" x14ac:dyDescent="0.4">
      <c r="C10" t="s">
        <v>15</v>
      </c>
      <c r="D10" t="s">
        <v>101</v>
      </c>
    </row>
    <row r="11" spans="1:8" x14ac:dyDescent="0.4">
      <c r="C11" t="s">
        <v>16</v>
      </c>
      <c r="D11" t="s">
        <v>101</v>
      </c>
    </row>
    <row r="12" spans="1:8" x14ac:dyDescent="0.4">
      <c r="C12" t="s">
        <v>17</v>
      </c>
      <c r="D12" t="s">
        <v>101</v>
      </c>
    </row>
    <row r="13" spans="1:8" x14ac:dyDescent="0.4">
      <c r="C13" t="s">
        <v>18</v>
      </c>
      <c r="D13" t="s">
        <v>101</v>
      </c>
    </row>
    <row r="14" spans="1:8" x14ac:dyDescent="0.4">
      <c r="C14" t="s">
        <v>19</v>
      </c>
      <c r="D14" t="s">
        <v>101</v>
      </c>
    </row>
    <row r="15" spans="1:8" x14ac:dyDescent="0.4">
      <c r="C15" t="s">
        <v>20</v>
      </c>
      <c r="D15" t="s">
        <v>101</v>
      </c>
    </row>
    <row r="16" spans="1:8" x14ac:dyDescent="0.4">
      <c r="C16" t="s">
        <v>21</v>
      </c>
      <c r="D16" t="s">
        <v>101</v>
      </c>
    </row>
    <row r="17" spans="3:4" x14ac:dyDescent="0.4">
      <c r="C17" t="s">
        <v>22</v>
      </c>
      <c r="D17" t="s">
        <v>101</v>
      </c>
    </row>
    <row r="18" spans="3:4" x14ac:dyDescent="0.4">
      <c r="C18" t="s">
        <v>23</v>
      </c>
      <c r="D18" t="s">
        <v>101</v>
      </c>
    </row>
    <row r="19" spans="3:4" x14ac:dyDescent="0.4">
      <c r="C19" t="s">
        <v>24</v>
      </c>
      <c r="D19" t="s">
        <v>101</v>
      </c>
    </row>
    <row r="20" spans="3:4" x14ac:dyDescent="0.4">
      <c r="C20" t="s">
        <v>25</v>
      </c>
      <c r="D20" t="s">
        <v>101</v>
      </c>
    </row>
    <row r="21" spans="3:4" x14ac:dyDescent="0.4">
      <c r="C21" t="s">
        <v>26</v>
      </c>
      <c r="D21" t="s">
        <v>101</v>
      </c>
    </row>
    <row r="22" spans="3:4" x14ac:dyDescent="0.4">
      <c r="C22" t="s">
        <v>27</v>
      </c>
      <c r="D22" t="s">
        <v>101</v>
      </c>
    </row>
    <row r="23" spans="3:4" x14ac:dyDescent="0.4">
      <c r="C23" t="s">
        <v>28</v>
      </c>
      <c r="D23" t="s">
        <v>101</v>
      </c>
    </row>
    <row r="24" spans="3:4" x14ac:dyDescent="0.4">
      <c r="C24" t="s">
        <v>29</v>
      </c>
      <c r="D24" t="s">
        <v>101</v>
      </c>
    </row>
    <row r="25" spans="3:4" x14ac:dyDescent="0.4">
      <c r="C25" t="s">
        <v>30</v>
      </c>
      <c r="D25" t="s">
        <v>101</v>
      </c>
    </row>
    <row r="26" spans="3:4" x14ac:dyDescent="0.4">
      <c r="C26" t="s">
        <v>31</v>
      </c>
      <c r="D26" t="s">
        <v>101</v>
      </c>
    </row>
    <row r="27" spans="3:4" x14ac:dyDescent="0.4">
      <c r="C27" t="s">
        <v>32</v>
      </c>
      <c r="D27" t="s">
        <v>101</v>
      </c>
    </row>
    <row r="28" spans="3:4" x14ac:dyDescent="0.4">
      <c r="C28" t="s">
        <v>33</v>
      </c>
      <c r="D28" t="s">
        <v>101</v>
      </c>
    </row>
    <row r="29" spans="3:4" x14ac:dyDescent="0.4">
      <c r="C29" t="s">
        <v>34</v>
      </c>
      <c r="D29" t="s">
        <v>101</v>
      </c>
    </row>
    <row r="30" spans="3:4" x14ac:dyDescent="0.4">
      <c r="C30" t="s">
        <v>35</v>
      </c>
      <c r="D30" t="s">
        <v>101</v>
      </c>
    </row>
    <row r="31" spans="3:4" x14ac:dyDescent="0.4">
      <c r="C31" t="s">
        <v>36</v>
      </c>
      <c r="D31" t="s">
        <v>101</v>
      </c>
    </row>
    <row r="32" spans="3:4" x14ac:dyDescent="0.4">
      <c r="C32" t="s">
        <v>37</v>
      </c>
      <c r="D32" t="s">
        <v>101</v>
      </c>
    </row>
    <row r="33" spans="3:4" x14ac:dyDescent="0.4">
      <c r="C33" t="s">
        <v>38</v>
      </c>
      <c r="D33" t="s">
        <v>101</v>
      </c>
    </row>
    <row r="34" spans="3:4" x14ac:dyDescent="0.4">
      <c r="C34" t="s">
        <v>39</v>
      </c>
      <c r="D34" t="s">
        <v>101</v>
      </c>
    </row>
    <row r="35" spans="3:4" x14ac:dyDescent="0.4">
      <c r="C35" t="s">
        <v>40</v>
      </c>
      <c r="D35" t="s">
        <v>101</v>
      </c>
    </row>
    <row r="36" spans="3:4" x14ac:dyDescent="0.4">
      <c r="C36" t="s">
        <v>41</v>
      </c>
      <c r="D36" t="s">
        <v>101</v>
      </c>
    </row>
    <row r="37" spans="3:4" x14ac:dyDescent="0.4">
      <c r="C37" t="s">
        <v>42</v>
      </c>
      <c r="D37" t="s">
        <v>101</v>
      </c>
    </row>
    <row r="38" spans="3:4" x14ac:dyDescent="0.4">
      <c r="C38" t="s">
        <v>43</v>
      </c>
      <c r="D38" t="s">
        <v>101</v>
      </c>
    </row>
    <row r="39" spans="3:4" x14ac:dyDescent="0.4">
      <c r="C39" t="s">
        <v>44</v>
      </c>
      <c r="D39" t="s">
        <v>101</v>
      </c>
    </row>
    <row r="40" spans="3:4" x14ac:dyDescent="0.4">
      <c r="C40" t="s">
        <v>45</v>
      </c>
      <c r="D40" t="s">
        <v>101</v>
      </c>
    </row>
    <row r="41" spans="3:4" x14ac:dyDescent="0.4">
      <c r="C41" t="s">
        <v>46</v>
      </c>
      <c r="D41" t="s">
        <v>101</v>
      </c>
    </row>
    <row r="42" spans="3:4" x14ac:dyDescent="0.4">
      <c r="C42" t="s">
        <v>47</v>
      </c>
      <c r="D42" t="s">
        <v>101</v>
      </c>
    </row>
    <row r="43" spans="3:4" x14ac:dyDescent="0.4">
      <c r="C43" t="s">
        <v>48</v>
      </c>
      <c r="D43" t="s">
        <v>101</v>
      </c>
    </row>
    <row r="44" spans="3:4" x14ac:dyDescent="0.4">
      <c r="C44" t="s">
        <v>49</v>
      </c>
      <c r="D44" t="s">
        <v>101</v>
      </c>
    </row>
    <row r="45" spans="3:4" x14ac:dyDescent="0.4">
      <c r="C45" t="s">
        <v>50</v>
      </c>
      <c r="D45" t="s">
        <v>101</v>
      </c>
    </row>
    <row r="46" spans="3:4" x14ac:dyDescent="0.4">
      <c r="C46" t="s">
        <v>51</v>
      </c>
      <c r="D46" t="s">
        <v>101</v>
      </c>
    </row>
    <row r="47" spans="3:4" x14ac:dyDescent="0.4">
      <c r="C47" t="s">
        <v>52</v>
      </c>
      <c r="D47" t="s">
        <v>101</v>
      </c>
    </row>
    <row r="48" spans="3:4" x14ac:dyDescent="0.4">
      <c r="C48" t="s">
        <v>53</v>
      </c>
      <c r="D48" t="s">
        <v>101</v>
      </c>
    </row>
    <row r="49" spans="3:4" x14ac:dyDescent="0.4">
      <c r="C49" t="s">
        <v>54</v>
      </c>
      <c r="D49" t="s">
        <v>101</v>
      </c>
    </row>
    <row r="50" spans="3:4" x14ac:dyDescent="0.4">
      <c r="C50" t="s">
        <v>55</v>
      </c>
      <c r="D50" t="s">
        <v>101</v>
      </c>
    </row>
    <row r="51" spans="3:4" x14ac:dyDescent="0.4">
      <c r="C51" t="s">
        <v>56</v>
      </c>
      <c r="D51" t="s">
        <v>101</v>
      </c>
    </row>
    <row r="52" spans="3:4" x14ac:dyDescent="0.4">
      <c r="C52" t="s">
        <v>57</v>
      </c>
      <c r="D52" t="s">
        <v>101</v>
      </c>
    </row>
    <row r="53" spans="3:4" x14ac:dyDescent="0.4">
      <c r="C53" t="s">
        <v>58</v>
      </c>
      <c r="D53" t="s">
        <v>101</v>
      </c>
    </row>
    <row r="54" spans="3:4" x14ac:dyDescent="0.4">
      <c r="C54" t="s">
        <v>59</v>
      </c>
      <c r="D54" t="s">
        <v>101</v>
      </c>
    </row>
    <row r="55" spans="3:4" x14ac:dyDescent="0.4">
      <c r="C55" t="s">
        <v>60</v>
      </c>
      <c r="D55" t="s">
        <v>101</v>
      </c>
    </row>
    <row r="56" spans="3:4" x14ac:dyDescent="0.4">
      <c r="C56" t="s">
        <v>61</v>
      </c>
      <c r="D56" t="s">
        <v>101</v>
      </c>
    </row>
    <row r="57" spans="3:4" x14ac:dyDescent="0.4">
      <c r="C57" t="s">
        <v>62</v>
      </c>
      <c r="D57" t="s">
        <v>101</v>
      </c>
    </row>
    <row r="58" spans="3:4" x14ac:dyDescent="0.4">
      <c r="C58" t="s">
        <v>63</v>
      </c>
      <c r="D58" t="s">
        <v>101</v>
      </c>
    </row>
    <row r="59" spans="3:4" x14ac:dyDescent="0.4">
      <c r="C59" t="s">
        <v>64</v>
      </c>
      <c r="D59" t="s">
        <v>101</v>
      </c>
    </row>
    <row r="60" spans="3:4" x14ac:dyDescent="0.4">
      <c r="C60" t="s">
        <v>65</v>
      </c>
      <c r="D60" t="s">
        <v>101</v>
      </c>
    </row>
    <row r="61" spans="3:4" x14ac:dyDescent="0.4">
      <c r="C61" t="s">
        <v>66</v>
      </c>
      <c r="D61" t="s">
        <v>101</v>
      </c>
    </row>
    <row r="62" spans="3:4" x14ac:dyDescent="0.4">
      <c r="C62" t="s">
        <v>67</v>
      </c>
      <c r="D62" t="s">
        <v>101</v>
      </c>
    </row>
    <row r="63" spans="3:4" x14ac:dyDescent="0.4">
      <c r="C63" t="s">
        <v>68</v>
      </c>
      <c r="D63" t="s">
        <v>101</v>
      </c>
    </row>
    <row r="64" spans="3:4" x14ac:dyDescent="0.4">
      <c r="C64" t="s">
        <v>69</v>
      </c>
      <c r="D64" t="s">
        <v>101</v>
      </c>
    </row>
    <row r="65" spans="3:4" x14ac:dyDescent="0.4">
      <c r="C65" t="s">
        <v>70</v>
      </c>
      <c r="D65" t="s">
        <v>101</v>
      </c>
    </row>
    <row r="66" spans="3:4" x14ac:dyDescent="0.4">
      <c r="C66" t="s">
        <v>71</v>
      </c>
      <c r="D66" t="s">
        <v>101</v>
      </c>
    </row>
    <row r="67" spans="3:4" x14ac:dyDescent="0.4">
      <c r="C67" t="s">
        <v>72</v>
      </c>
      <c r="D67" t="s">
        <v>101</v>
      </c>
    </row>
    <row r="68" spans="3:4" x14ac:dyDescent="0.4">
      <c r="C68" t="s">
        <v>73</v>
      </c>
      <c r="D68" t="s">
        <v>101</v>
      </c>
    </row>
    <row r="69" spans="3:4" x14ac:dyDescent="0.4">
      <c r="C69" t="s">
        <v>74</v>
      </c>
      <c r="D69" t="s">
        <v>101</v>
      </c>
    </row>
    <row r="70" spans="3:4" x14ac:dyDescent="0.4">
      <c r="C70" t="s">
        <v>75</v>
      </c>
      <c r="D70" t="s">
        <v>101</v>
      </c>
    </row>
    <row r="71" spans="3:4" x14ac:dyDescent="0.4">
      <c r="C71" t="s">
        <v>76</v>
      </c>
      <c r="D71" t="s">
        <v>101</v>
      </c>
    </row>
    <row r="72" spans="3:4" x14ac:dyDescent="0.4">
      <c r="C72" t="s">
        <v>77</v>
      </c>
      <c r="D72" t="s">
        <v>101</v>
      </c>
    </row>
    <row r="73" spans="3:4" x14ac:dyDescent="0.4">
      <c r="C73" t="s">
        <v>78</v>
      </c>
      <c r="D73" t="s">
        <v>101</v>
      </c>
    </row>
    <row r="74" spans="3:4" x14ac:dyDescent="0.4">
      <c r="C74" t="s">
        <v>79</v>
      </c>
      <c r="D74" t="s">
        <v>101</v>
      </c>
    </row>
    <row r="75" spans="3:4" x14ac:dyDescent="0.4">
      <c r="C75" t="s">
        <v>80</v>
      </c>
      <c r="D75" t="s">
        <v>101</v>
      </c>
    </row>
    <row r="76" spans="3:4" x14ac:dyDescent="0.4">
      <c r="C76" t="s">
        <v>81</v>
      </c>
      <c r="D76" t="s">
        <v>101</v>
      </c>
    </row>
    <row r="77" spans="3:4" x14ac:dyDescent="0.4">
      <c r="C77" t="s">
        <v>82</v>
      </c>
      <c r="D77" t="s">
        <v>101</v>
      </c>
    </row>
    <row r="78" spans="3:4" x14ac:dyDescent="0.4">
      <c r="C78" t="s">
        <v>83</v>
      </c>
      <c r="D78" t="s">
        <v>101</v>
      </c>
    </row>
    <row r="79" spans="3:4" x14ac:dyDescent="0.4">
      <c r="C79" t="s">
        <v>84</v>
      </c>
      <c r="D79" t="s">
        <v>101</v>
      </c>
    </row>
    <row r="80" spans="3:4" x14ac:dyDescent="0.4">
      <c r="C80" t="s">
        <v>85</v>
      </c>
      <c r="D80" t="s">
        <v>101</v>
      </c>
    </row>
    <row r="81" spans="3:4" x14ac:dyDescent="0.4">
      <c r="C81" t="s">
        <v>86</v>
      </c>
      <c r="D81" t="s">
        <v>101</v>
      </c>
    </row>
    <row r="82" spans="3:4" x14ac:dyDescent="0.4">
      <c r="C82" t="s">
        <v>87</v>
      </c>
      <c r="D82" t="s">
        <v>101</v>
      </c>
    </row>
    <row r="83" spans="3:4" x14ac:dyDescent="0.4">
      <c r="C83" t="s">
        <v>88</v>
      </c>
      <c r="D83" t="s">
        <v>101</v>
      </c>
    </row>
    <row r="84" spans="3:4" x14ac:dyDescent="0.4">
      <c r="C84" t="s">
        <v>89</v>
      </c>
      <c r="D84" t="s">
        <v>101</v>
      </c>
    </row>
    <row r="85" spans="3:4" x14ac:dyDescent="0.4">
      <c r="C85" t="s">
        <v>90</v>
      </c>
      <c r="D85" t="s">
        <v>101</v>
      </c>
    </row>
    <row r="86" spans="3:4" x14ac:dyDescent="0.4">
      <c r="C86" t="s">
        <v>91</v>
      </c>
      <c r="D86" t="s">
        <v>101</v>
      </c>
    </row>
    <row r="87" spans="3:4" x14ac:dyDescent="0.4">
      <c r="C87" t="s">
        <v>92</v>
      </c>
      <c r="D87" t="s">
        <v>101</v>
      </c>
    </row>
    <row r="88" spans="3:4" x14ac:dyDescent="0.4">
      <c r="C88" t="s">
        <v>93</v>
      </c>
      <c r="D88" t="s">
        <v>101</v>
      </c>
    </row>
    <row r="89" spans="3:4" x14ac:dyDescent="0.4">
      <c r="C89" t="s">
        <v>94</v>
      </c>
      <c r="D89" t="s">
        <v>101</v>
      </c>
    </row>
    <row r="90" spans="3:4" x14ac:dyDescent="0.4">
      <c r="C90" t="s">
        <v>95</v>
      </c>
      <c r="D90" t="s">
        <v>101</v>
      </c>
    </row>
    <row r="91" spans="3:4" x14ac:dyDescent="0.4">
      <c r="C91" t="s">
        <v>96</v>
      </c>
      <c r="D91" t="s">
        <v>101</v>
      </c>
    </row>
    <row r="92" spans="3:4" x14ac:dyDescent="0.4">
      <c r="C92" t="s">
        <v>97</v>
      </c>
      <c r="D92" t="s">
        <v>101</v>
      </c>
    </row>
    <row r="93" spans="3:4" x14ac:dyDescent="0.4">
      <c r="C93" t="s">
        <v>98</v>
      </c>
      <c r="D93" t="s">
        <v>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Dataset</vt:lpstr>
      <vt:lpstr>Pivot Tables</vt:lpstr>
      <vt:lpstr>Dashboard</vt:lpstr>
      <vt:lpstr>Drop-Down Menus</vt:lpstr>
      <vt:lpstr>Dashboard!Print_Area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K. Emery</dc:creator>
  <cp:lastModifiedBy>Ann K. Emery</cp:lastModifiedBy>
  <dcterms:created xsi:type="dcterms:W3CDTF">2024-10-25T02:16:58Z</dcterms:created>
  <dcterms:modified xsi:type="dcterms:W3CDTF">2025-07-09T17:29:30Z</dcterms:modified>
</cp:coreProperties>
</file>